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1896d4414074ebe/CHEVENING PARISH COUNCIL/Governance Documents/Asset Register/"/>
    </mc:Choice>
  </mc:AlternateContent>
  <xr:revisionPtr revIDLastSave="75" documentId="13_ncr:1_{533B1DC2-5811-4CB0-AEC7-9F1D25F55B0D}" xr6:coauthVersionLast="47" xr6:coauthVersionMax="47" xr10:uidLastSave="{3B80392C-73AC-4F95-BB88-D21106F37533}"/>
  <bookViews>
    <workbookView xWindow="-120" yWindow="-120" windowWidth="29040" windowHeight="15720" xr2:uid="{00000000-000D-0000-FFFF-FFFF00000000}"/>
  </bookViews>
  <sheets>
    <sheet name="Sheet2" sheetId="2" r:id="rId1"/>
    <sheet name="Sheet3" sheetId="3" r:id="rId2"/>
    <sheet name="Sheet4" sheetId="4" r:id="rId3"/>
  </sheets>
  <definedNames>
    <definedName name="_xlnm.Print_Area" localSheetId="0">Sheet2!$A$1:$E$122</definedName>
    <definedName name="_xlnm.Print_Titles" localSheetId="0">Sheet2!$1:$1</definedName>
  </definedNames>
  <calcPr calcId="191029"/>
  <customWorkbookViews>
    <customWorkbookView name="Derek - Personal View" guid="{1449F177-1BAD-4CE4-B4CF-D3D3A89285FD}" mergeInterval="0" personalView="1" maximized="1" windowWidth="1350" windowHeight="52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3" i="2" l="1"/>
  <c r="C93" i="2"/>
  <c r="E96" i="2"/>
  <c r="E74" i="2"/>
  <c r="C83" i="2"/>
  <c r="D28" i="2" l="1"/>
  <c r="O27" i="2"/>
  <c r="E44" i="2"/>
  <c r="E77" i="2"/>
  <c r="E28" i="2"/>
  <c r="C28" i="2"/>
  <c r="E20" i="2"/>
  <c r="D20" i="2"/>
  <c r="C20" i="2"/>
  <c r="C59" i="2"/>
  <c r="C60" i="2" s="1"/>
  <c r="B60" i="2"/>
  <c r="E120" i="2"/>
  <c r="C120" i="4"/>
  <c r="C121" i="4"/>
  <c r="C122" i="4"/>
  <c r="E120" i="4"/>
  <c r="H117" i="4"/>
  <c r="C96" i="2"/>
  <c r="C88" i="2"/>
  <c r="C120" i="2"/>
  <c r="C101" i="2"/>
  <c r="D101" i="2" s="1"/>
  <c r="C105" i="2"/>
  <c r="C109" i="2"/>
  <c r="F141" i="3"/>
  <c r="J136" i="3"/>
  <c r="D136" i="3"/>
  <c r="D127" i="3"/>
  <c r="J125" i="3"/>
  <c r="J132" i="3"/>
  <c r="D122" i="3"/>
  <c r="B122" i="3"/>
  <c r="J121" i="3"/>
  <c r="J120" i="3"/>
  <c r="J119" i="3"/>
  <c r="J118" i="3"/>
  <c r="J117" i="3"/>
  <c r="J116" i="3"/>
  <c r="J115" i="3"/>
  <c r="K114" i="3"/>
  <c r="J114" i="3"/>
  <c r="J113" i="3"/>
  <c r="J122" i="3"/>
  <c r="J112" i="3"/>
  <c r="D108" i="3"/>
  <c r="J106" i="3"/>
  <c r="J105" i="3"/>
  <c r="J104" i="3"/>
  <c r="J103" i="3"/>
  <c r="J102" i="3"/>
  <c r="J101" i="3"/>
  <c r="J100" i="3"/>
  <c r="D96" i="3"/>
  <c r="J93" i="3"/>
  <c r="J91" i="3"/>
  <c r="J96" i="3"/>
  <c r="D85" i="3"/>
  <c r="IW85" i="3"/>
  <c r="J78" i="3"/>
  <c r="D78" i="3"/>
  <c r="J67" i="3"/>
  <c r="D67" i="3"/>
  <c r="D61" i="3"/>
  <c r="J60" i="3"/>
  <c r="J59" i="3"/>
  <c r="J58" i="3"/>
  <c r="J57" i="3"/>
  <c r="J56" i="3"/>
  <c r="J55" i="3"/>
  <c r="J54" i="3"/>
  <c r="J53" i="3"/>
  <c r="J52" i="3"/>
  <c r="J51" i="3"/>
  <c r="J50" i="3"/>
  <c r="J61" i="3"/>
  <c r="D43" i="3"/>
  <c r="D38" i="3"/>
  <c r="J37" i="3"/>
  <c r="J36" i="3"/>
  <c r="J31" i="3"/>
  <c r="D22" i="3"/>
  <c r="J108" i="3"/>
  <c r="J38" i="3"/>
  <c r="J141" i="3"/>
  <c r="E32" i="2"/>
  <c r="E101" i="2"/>
  <c r="C117" i="2"/>
  <c r="C46" i="2"/>
  <c r="B46" i="2"/>
  <c r="E88" i="2"/>
  <c r="B83" i="2"/>
  <c r="E82" i="2"/>
  <c r="E81" i="2"/>
  <c r="E80" i="2"/>
  <c r="E79" i="2"/>
  <c r="E78" i="2"/>
  <c r="E76" i="2"/>
  <c r="E75" i="2"/>
  <c r="E73" i="2"/>
  <c r="E57" i="2"/>
  <c r="E56" i="2"/>
  <c r="E55" i="2"/>
  <c r="E54" i="2"/>
  <c r="E53" i="2"/>
  <c r="E52" i="2"/>
  <c r="E51" i="2"/>
  <c r="E108" i="2"/>
  <c r="E109" i="2" s="1"/>
  <c r="E113" i="2"/>
  <c r="E117" i="2" s="1"/>
  <c r="E105" i="2"/>
  <c r="E70" i="2"/>
  <c r="E45" i="2"/>
  <c r="E43" i="2"/>
  <c r="E42" i="2"/>
  <c r="E38" i="2"/>
  <c r="E37" i="2"/>
  <c r="E36" i="2"/>
  <c r="D14" i="2"/>
  <c r="C14" i="2"/>
  <c r="G13" i="2"/>
  <c r="E13" i="2" s="1"/>
  <c r="G12" i="2"/>
  <c r="E12" i="2" s="1"/>
  <c r="G11" i="2"/>
  <c r="E11" i="2" s="1"/>
  <c r="G10" i="2"/>
  <c r="E10" i="2" s="1"/>
  <c r="G9" i="2"/>
  <c r="E9" i="2" s="1"/>
  <c r="G8" i="2"/>
  <c r="E8" i="2" s="1"/>
  <c r="G7" i="2"/>
  <c r="E7" i="2" s="1"/>
  <c r="G6" i="2"/>
  <c r="E6" i="2" s="1"/>
  <c r="G5" i="2"/>
  <c r="E5" i="2" s="1"/>
  <c r="D105" i="2" l="1"/>
  <c r="D122" i="2" s="1"/>
  <c r="E14" i="2"/>
  <c r="O123" i="2"/>
  <c r="C61" i="2"/>
  <c r="C97" i="2" s="1"/>
  <c r="E46" i="2"/>
  <c r="E83" i="2"/>
  <c r="E59" i="2"/>
  <c r="E60" i="2" s="1"/>
  <c r="IR105" i="2" l="1"/>
  <c r="C122" i="2"/>
  <c r="E61" i="2"/>
  <c r="E97" i="2" s="1"/>
  <c r="E122" i="2" l="1"/>
</calcChain>
</file>

<file path=xl/sharedStrings.xml><?xml version="1.0" encoding="utf-8"?>
<sst xmlns="http://schemas.openxmlformats.org/spreadsheetml/2006/main" count="578" uniqueCount="290">
  <si>
    <t xml:space="preserve">       Land</t>
  </si>
  <si>
    <t>Bessels Green</t>
  </si>
  <si>
    <t>Registered Common</t>
  </si>
  <si>
    <t>Burial Ground</t>
  </si>
  <si>
    <t>Chipstead Common</t>
  </si>
  <si>
    <t>Chipstead Green</t>
  </si>
  <si>
    <t>Recreation Ground</t>
  </si>
  <si>
    <t>Bullfinch Close</t>
  </si>
  <si>
    <t>Comments</t>
  </si>
  <si>
    <t>Larger Open Spaces  Title K561458</t>
  </si>
  <si>
    <t>Smaller Open Space Title K561458</t>
  </si>
  <si>
    <t>Registered Common (Part) Title K900468</t>
  </si>
  <si>
    <t>Title K413569</t>
  </si>
  <si>
    <t>BUILDINGS</t>
  </si>
  <si>
    <t>LITTER BINS</t>
  </si>
  <si>
    <t>PUBLIC SEATS</t>
  </si>
  <si>
    <t>PLAYGROUND</t>
  </si>
  <si>
    <t>Fence</t>
  </si>
  <si>
    <t>)</t>
  </si>
  <si>
    <t>VILLAGE SIGNS</t>
  </si>
  <si>
    <t>Height Barrier</t>
  </si>
  <si>
    <t>NOTICE BOARDS</t>
  </si>
  <si>
    <t>OFFICE EQUIPMENT</t>
  </si>
  <si>
    <t>MISCELLANEOUS</t>
  </si>
  <si>
    <t xml:space="preserve">       Nil</t>
  </si>
  <si>
    <t>Chesterfield Drive (1)</t>
  </si>
  <si>
    <t>Chesterfield Drive (2)</t>
  </si>
  <si>
    <t>Junior Goal Posts</t>
  </si>
  <si>
    <t>Installation tools set</t>
  </si>
  <si>
    <t>Burial Ground Hut</t>
  </si>
  <si>
    <t>Insured Value</t>
  </si>
  <si>
    <t>Cost/Value £</t>
  </si>
  <si>
    <t>Football Hut - Chipstead Common</t>
  </si>
  <si>
    <t>Asset</t>
  </si>
  <si>
    <t>Total</t>
  </si>
  <si>
    <t>Recreation Ground Pavilion</t>
  </si>
  <si>
    <t>DOG BINS</t>
  </si>
  <si>
    <t>100 as per Schedule</t>
  </si>
  <si>
    <t>Football Hut contents</t>
  </si>
  <si>
    <t>Speedwatch Equipment</t>
  </si>
  <si>
    <t>GATES</t>
  </si>
  <si>
    <t>footpath beside Chipstead Parish Hall</t>
  </si>
  <si>
    <t>Chipstead Recreation Ground</t>
  </si>
  <si>
    <t>War Memorial</t>
  </si>
  <si>
    <t>Total Land</t>
  </si>
  <si>
    <t>Total Buildings</t>
  </si>
  <si>
    <t>Total Litter Bins</t>
  </si>
  <si>
    <t>Total Misc</t>
  </si>
  <si>
    <t>Total Notice Boards</t>
  </si>
  <si>
    <t>Total Office Equipment</t>
  </si>
  <si>
    <t>Total Playground</t>
  </si>
  <si>
    <t>Total Dog Bins</t>
  </si>
  <si>
    <t>Replacement Value</t>
  </si>
  <si>
    <t>http://www.memorialbenchesuk.co.uk/acatalog/Memorial-Benches.html?gclid=CjwKEAjwrIa9BRD5_dvqqazMrFESJACdv27GwsTcuD9SQDHZPRQfwWr4Oe7J-_Pcg-Iz4NXyar7X9xoCrwPw_wcB</t>
  </si>
  <si>
    <t>Replacement value Source</t>
  </si>
  <si>
    <t>http://www.barriersdirect.co.uk/barriers-c1157/height-restrictor-barriers-c1010/sturdy-height-restrictor-barriers-fixed-opening-options-available-p585</t>
  </si>
  <si>
    <t>Gates &amp; Fencing</t>
  </si>
  <si>
    <t>http://www.signsofthetimes.co.uk/images/Website/PDF%20files/Village%20Sign%20Price%20Guide.pdf</t>
  </si>
  <si>
    <t>Tyrells new gate at Burial Ground 2013 £1500</t>
  </si>
  <si>
    <t>Computer -  HP Pavilion &amp; office software</t>
  </si>
  <si>
    <t>Sevenoaks Fencing - new gates</t>
  </si>
  <si>
    <t>Land S. of Chipstead Lake</t>
  </si>
  <si>
    <t>Approx acreage *from previous Asset Registers)</t>
  </si>
  <si>
    <t xml:space="preserve">Chairman's Insignia    </t>
  </si>
  <si>
    <t xml:space="preserve">Burial Ground            </t>
  </si>
  <si>
    <t xml:space="preserve">Bessels Green          </t>
  </si>
  <si>
    <t>Bullfinch Lane x roads</t>
  </si>
  <si>
    <t xml:space="preserve">Chipstead Common   </t>
  </si>
  <si>
    <t xml:space="preserve">Chipstead Corner      </t>
  </si>
  <si>
    <t xml:space="preserve">Chipstead Green       </t>
  </si>
  <si>
    <t xml:space="preserve">Chipstead Square     </t>
  </si>
  <si>
    <t xml:space="preserve">Chipstead Lane        </t>
  </si>
  <si>
    <t xml:space="preserve">Chesterfield Drive     </t>
  </si>
  <si>
    <t xml:space="preserve">Recreation Ground   </t>
  </si>
  <si>
    <t xml:space="preserve">Sailing Club Road    </t>
  </si>
  <si>
    <t xml:space="preserve">Bessels Green             </t>
  </si>
  <si>
    <t xml:space="preserve">Bullfinch Lane              </t>
  </si>
  <si>
    <t xml:space="preserve">Chevening Road           </t>
  </si>
  <si>
    <t xml:space="preserve">Chipstead Square         </t>
  </si>
  <si>
    <t xml:space="preserve">Witches/Bullfinch Lane </t>
  </si>
  <si>
    <t>Comments/ Cost [er item</t>
  </si>
  <si>
    <t xml:space="preserve">Chipstead Common      </t>
  </si>
  <si>
    <t xml:space="preserve">Chipstead Green          </t>
  </si>
  <si>
    <t xml:space="preserve">Chesterfield Drive         </t>
  </si>
  <si>
    <t xml:space="preserve">Recreation Ground       </t>
  </si>
  <si>
    <t xml:space="preserve">Sailing Club Road        </t>
  </si>
  <si>
    <t xml:space="preserve">Bessels Green              </t>
  </si>
  <si>
    <t xml:space="preserve">Burial Ground                </t>
  </si>
  <si>
    <t xml:space="preserve">Churchyard                    </t>
  </si>
  <si>
    <t xml:space="preserve">Chesterfield Drive  </t>
  </si>
  <si>
    <t xml:space="preserve">Chipstead Common    </t>
  </si>
  <si>
    <t xml:space="preserve">Chipstead Square        </t>
  </si>
  <si>
    <t xml:space="preserve">Recreation Ground     </t>
  </si>
  <si>
    <t xml:space="preserve">Star Hill                           </t>
  </si>
  <si>
    <t xml:space="preserve">Total                              </t>
  </si>
  <si>
    <t xml:space="preserve">Bessels Green      </t>
  </si>
  <si>
    <t xml:space="preserve">Chipstead   </t>
  </si>
  <si>
    <t>https://www.gov.uk/government/publications/land-value-estimates-for-policy-appraisal-2017</t>
  </si>
  <si>
    <t>Salt Bins</t>
  </si>
  <si>
    <t>Restoration cost £5000 in 2018 Complete guess!</t>
  </si>
  <si>
    <t>Multiplay unit ; Quest Nemesis; Cone climber; Swings</t>
  </si>
  <si>
    <t>Bus shelter</t>
  </si>
  <si>
    <t xml:space="preserve">LAND * based on South East agricultural land @ £22500 per hectare </t>
  </si>
  <si>
    <t>https://www.soccertackle.com/steel-socketed-goals-188-c.asp</t>
  </si>
  <si>
    <t>https://www.gritbin.co.uk/grit-bins.html?mh_keyword=salt%20bins&amp;gclid=CjwKCAjw7MzkBRAGEiwAkOXexIb69-czlVOKyCgmZGJqeAwlku1wqtSTCdMaVyPhaIlTeDU6_E0rrxoCouUQAvD_BwE</t>
  </si>
  <si>
    <t>https://www.greenbarnes.co.uk/product-category/external-noticeboards/oak-noticeboards/?swoof=1&amp;pa_glazed-or-open=unglazed&amp;really_curr_tax=46-product_cat</t>
  </si>
  <si>
    <t xml:space="preserve">Chevening Road  (Recreation Ground)      </t>
  </si>
  <si>
    <t>Churchyard Gates</t>
  </si>
  <si>
    <t>STREET LIGHTS</t>
  </si>
  <si>
    <t>CONTENTS</t>
  </si>
  <si>
    <t>Pavilion</t>
  </si>
  <si>
    <t>Playground Fence</t>
  </si>
  <si>
    <t>Total Bins</t>
  </si>
  <si>
    <t>100 * £2250 (Streelights estimate  of replacement)</t>
  </si>
  <si>
    <t>CHEVENING PARISH COUNCIL</t>
  </si>
  <si>
    <t xml:space="preserve">             ASSET REGISTER </t>
  </si>
  <si>
    <r>
      <t xml:space="preserve"> </t>
    </r>
    <r>
      <rPr>
        <b/>
        <u/>
        <sz val="10"/>
        <rFont val="Arial"/>
        <family val="2"/>
      </rPr>
      <t>How acquired</t>
    </r>
  </si>
  <si>
    <r>
      <t xml:space="preserve">   </t>
    </r>
    <r>
      <rPr>
        <b/>
        <u/>
        <sz val="10"/>
        <rFont val="Arial"/>
        <family val="2"/>
      </rPr>
      <t xml:space="preserve"> Source</t>
    </r>
  </si>
  <si>
    <r>
      <t xml:space="preserve"> </t>
    </r>
    <r>
      <rPr>
        <b/>
        <u/>
        <sz val="10"/>
        <rFont val="Arial"/>
        <family val="2"/>
      </rPr>
      <t xml:space="preserve"> Date</t>
    </r>
  </si>
  <si>
    <t>LAND</t>
  </si>
  <si>
    <t>* based on agricultural</t>
  </si>
  <si>
    <t xml:space="preserve">     Nil</t>
  </si>
  <si>
    <t>Sevenoaks DC</t>
  </si>
  <si>
    <t>Title…..</t>
  </si>
  <si>
    <t xml:space="preserve">  Donated</t>
  </si>
  <si>
    <t>land @ £1800 per acre</t>
  </si>
  <si>
    <t>Chevening Estate</t>
  </si>
  <si>
    <t>Developers</t>
  </si>
  <si>
    <t xml:space="preserve"> Purchased</t>
  </si>
  <si>
    <t>Lime, Sand &amp; Mortar</t>
  </si>
  <si>
    <t>Land S. of Chipstead</t>
  </si>
  <si>
    <t>Lake</t>
  </si>
  <si>
    <t>Title K359752</t>
  </si>
  <si>
    <t xml:space="preserve">Sir Rowland Hodge </t>
  </si>
  <si>
    <t>Title K935922</t>
  </si>
  <si>
    <t xml:space="preserve">      ?1942</t>
  </si>
  <si>
    <t>Purchased</t>
  </si>
  <si>
    <t>(increased by 10k - May 2014)</t>
  </si>
  <si>
    <t>Riverhead FC</t>
  </si>
  <si>
    <t>2010</t>
  </si>
  <si>
    <t>Left on CC when Riverhead FC disbanded</t>
  </si>
  <si>
    <t>Incl goal posts at £1,750</t>
  </si>
  <si>
    <t>FOOTWAY LIGHTS</t>
  </si>
  <si>
    <t xml:space="preserve">  Purchased</t>
  </si>
  <si>
    <t>Various</t>
  </si>
  <si>
    <t xml:space="preserve"> various</t>
  </si>
  <si>
    <t xml:space="preserve">94 freestanding (costs incl Phase 1 &amp; 2 imps) </t>
  </si>
  <si>
    <t>Burial Ground            1</t>
  </si>
  <si>
    <t xml:space="preserve">   Purchased</t>
  </si>
  <si>
    <t>Base cost £300 2016/7</t>
  </si>
  <si>
    <t>Bessels Green          1</t>
  </si>
  <si>
    <t xml:space="preserve"> )</t>
  </si>
  <si>
    <t>Bullfinch Lane x roads1</t>
  </si>
  <si>
    <t>Chipstead Common   2</t>
  </si>
  <si>
    <t xml:space="preserve"> ) Provided by</t>
  </si>
  <si>
    <t xml:space="preserve"> ) </t>
  </si>
  <si>
    <t>Additional 1 purchased 2016</t>
  </si>
  <si>
    <t>Chipstead Corner      1</t>
  </si>
  <si>
    <t xml:space="preserve"> ) Sevenoaks</t>
  </si>
  <si>
    <t xml:space="preserve"> ) 1993/</t>
  </si>
  <si>
    <t>Chipstead Green       1</t>
  </si>
  <si>
    <t xml:space="preserve"> ) District </t>
  </si>
  <si>
    <t xml:space="preserve"> ) District</t>
  </si>
  <si>
    <t xml:space="preserve"> ) 1996</t>
  </si>
  <si>
    <t>Chipstead Square     1</t>
  </si>
  <si>
    <t xml:space="preserve"> ) Council</t>
  </si>
  <si>
    <t>Chipstead Lane        2</t>
  </si>
  <si>
    <t>Chesterfield Drive     1</t>
  </si>
  <si>
    <t>Recreation Ground   3</t>
  </si>
  <si>
    <t>incl. 2 in Playground</t>
  </si>
  <si>
    <t>Sailing Club Road    3</t>
  </si>
  <si>
    <t>Additional bin installed 2013</t>
  </si>
  <si>
    <t>Chairman's Insignia    1</t>
  </si>
  <si>
    <t xml:space="preserve"> Donation</t>
  </si>
  <si>
    <t xml:space="preserve"> Chevening PCC</t>
  </si>
  <si>
    <t>Increased from £1,000 at 2013</t>
  </si>
  <si>
    <t>Purchased May 2015</t>
  </si>
  <si>
    <t>Seal Engineering</t>
  </si>
  <si>
    <t>Chest. Drive larger OS (Assume £200 to fit)</t>
  </si>
  <si>
    <t>http://www.soccertackle.com/mini-soccer-goals---steel-fixed-position-pair-618-p.asp</t>
  </si>
  <si>
    <t>Bessels Green             1</t>
  </si>
  <si>
    <t>http://www.the-noticeboard-shop.co.uk/Single-bay-oak-Notice-Board-1</t>
  </si>
  <si>
    <t>Bullfinch Lane              1</t>
  </si>
  <si>
    <t xml:space="preserve"> Various</t>
  </si>
  <si>
    <t>Chevening Road           1</t>
  </si>
  <si>
    <t xml:space="preserve"> ) Donation</t>
  </si>
  <si>
    <t xml:space="preserve">    Dates</t>
  </si>
  <si>
    <t xml:space="preserve"> ) 1995/</t>
  </si>
  <si>
    <t>Pavilion car park</t>
  </si>
  <si>
    <t xml:space="preserve"> )  and</t>
  </si>
  <si>
    <t xml:space="preserve">       1995/2003</t>
  </si>
  <si>
    <t xml:space="preserve"> ) 2003</t>
  </si>
  <si>
    <t>On Old Forge</t>
  </si>
  <si>
    <t>Chipstead Square         1</t>
  </si>
  <si>
    <t xml:space="preserve"> ) Purchase</t>
  </si>
  <si>
    <t>£750 - no posts</t>
  </si>
  <si>
    <t>Witches/Bullfinch Lane 1</t>
  </si>
  <si>
    <t xml:space="preserve"> Purchase</t>
  </si>
  <si>
    <t>2016</t>
  </si>
  <si>
    <t>Including software and accessories</t>
  </si>
  <si>
    <t>Laptop Projector</t>
  </si>
  <si>
    <r>
      <t xml:space="preserve">Memory sticks        </t>
    </r>
    <r>
      <rPr>
        <i/>
        <sz val="10"/>
        <color indexed="10"/>
        <rFont val="Arial"/>
        <family val="2"/>
      </rPr>
      <t>increase from  4  to 5</t>
    </r>
  </si>
  <si>
    <t xml:space="preserve"> Donation and Purchase</t>
  </si>
  <si>
    <t>Increased by £17</t>
  </si>
  <si>
    <t>Multiplay unit
Quest Nemesis
Cone climber
Swings</t>
  </si>
  <si>
    <t xml:space="preserve">   )</t>
  </si>
  <si>
    <t>Purchased May 2015. Includes safety surface and gates</t>
  </si>
  <si>
    <t>) Original cost £18798</t>
  </si>
  <si>
    <t>)Original Cost £18798</t>
  </si>
  <si>
    <t xml:space="preserve">  </t>
  </si>
  <si>
    <t xml:space="preserve"> Glasdon</t>
  </si>
  <si>
    <t>Chipstead Common      2</t>
  </si>
  <si>
    <t xml:space="preserve"> ) various</t>
  </si>
  <si>
    <t>Vandalised and replaced May/June 2013</t>
  </si>
  <si>
    <t>Chipstead Green          1</t>
  </si>
  <si>
    <t xml:space="preserve"> ) 1970/</t>
  </si>
  <si>
    <t>Chesterfield Drive         1</t>
  </si>
  <si>
    <t xml:space="preserve"> ) 1995</t>
  </si>
  <si>
    <t>Recreation Ground       2</t>
  </si>
  <si>
    <t>2011</t>
  </si>
  <si>
    <t>Damaged and Replaced + additional bin May 2013</t>
  </si>
  <si>
    <t>Sailing Club Road        1</t>
  </si>
  <si>
    <t>Purchase</t>
  </si>
  <si>
    <t>Glasdon</t>
  </si>
  <si>
    <t>2015</t>
  </si>
  <si>
    <t>Bessels Green              3</t>
  </si>
  <si>
    <t>1 replaced 2015</t>
  </si>
  <si>
    <t>Burial Ground                4</t>
  </si>
  <si>
    <t>Churchyard                    6</t>
  </si>
  <si>
    <r>
      <t xml:space="preserve">Chesterfield Drive        </t>
    </r>
    <r>
      <rPr>
        <sz val="10"/>
        <color indexed="10"/>
        <rFont val="Arial"/>
        <family val="2"/>
      </rPr>
      <t xml:space="preserve"> increase from 2 to 3</t>
    </r>
  </si>
  <si>
    <r>
      <t>One extra wef</t>
    </r>
    <r>
      <rPr>
        <sz val="10"/>
        <color indexed="10"/>
        <rFont val="Arial"/>
        <family val="2"/>
      </rPr>
      <t xml:space="preserve"> July </t>
    </r>
    <r>
      <rPr>
        <sz val="10"/>
        <rFont val="Arial"/>
        <family val="2"/>
      </rPr>
      <t>2014</t>
    </r>
    <r>
      <rPr>
        <sz val="10"/>
        <color indexed="10"/>
        <rFont val="Arial"/>
        <family val="2"/>
      </rPr>
      <t xml:space="preserve"> cost = £1,585 incl base</t>
    </r>
  </si>
  <si>
    <t>Chipstead Common    1</t>
  </si>
  <si>
    <t xml:space="preserve"> ) Purchased</t>
  </si>
  <si>
    <t>Replaced in September 2014</t>
  </si>
  <si>
    <t>Chipstead Green          6</t>
  </si>
  <si>
    <t xml:space="preserve"> ) and/or</t>
  </si>
  <si>
    <r>
      <t xml:space="preserve">1 additional bench </t>
    </r>
    <r>
      <rPr>
        <sz val="10"/>
        <color indexed="10"/>
        <rFont val="Arial"/>
        <family val="2"/>
      </rPr>
      <t>at £1,105</t>
    </r>
    <r>
      <rPr>
        <sz val="10"/>
        <rFont val="Arial"/>
        <family val="2"/>
      </rPr>
      <t xml:space="preserve"> donated re Diamond Jubilee (installed September 2014)</t>
    </r>
  </si>
  <si>
    <t xml:space="preserve">Chipstead Lane            2     </t>
  </si>
  <si>
    <t>Streetmaster</t>
  </si>
  <si>
    <t>*) 1984</t>
  </si>
  <si>
    <t>opp. Nursery Place + donated at Woodfields Junction</t>
  </si>
  <si>
    <t>Chipstead Square        1</t>
  </si>
  <si>
    <t>Replaced</t>
  </si>
  <si>
    <t>Best Kept Village</t>
  </si>
  <si>
    <t>*)</t>
  </si>
  <si>
    <t>Grant of £845 from Member Highway Fund</t>
  </si>
  <si>
    <t>Recreation Ground     9</t>
  </si>
  <si>
    <t>I new July 2018 (donated)</t>
  </si>
  <si>
    <t>Star Hill                           1</t>
  </si>
  <si>
    <t xml:space="preserve"> Donated</t>
  </si>
  <si>
    <t>Sevenoaks Ramblers</t>
  </si>
  <si>
    <t>Total                              36</t>
  </si>
  <si>
    <t>(Based on 5 @£800 and 32 at £500)</t>
  </si>
  <si>
    <t>Fencing to Recreation Ground</t>
  </si>
  <si>
    <t>Fitted October 2015</t>
  </si>
  <si>
    <t xml:space="preserve">           2004/5</t>
  </si>
  <si>
    <t>Plus £500 to fit</t>
  </si>
  <si>
    <t>Bchurchyard Gates</t>
  </si>
  <si>
    <t>Bessels Green Residents</t>
  </si>
  <si>
    <t>Sign - Ryarsh plus post</t>
  </si>
  <si>
    <t>Chipstead                   1</t>
  </si>
  <si>
    <t>Chipstead Residents (originally)</t>
  </si>
  <si>
    <r>
      <t xml:space="preserve">Increased from £250 to reflect repair costs  - </t>
    </r>
    <r>
      <rPr>
        <sz val="10"/>
        <color indexed="10"/>
        <rFont val="Arial"/>
        <family val="2"/>
      </rPr>
      <t>now undertaken for £698</t>
    </r>
  </si>
  <si>
    <t>Bus Shelter</t>
  </si>
  <si>
    <t>Full Replacement Value</t>
  </si>
  <si>
    <t>Number</t>
  </si>
  <si>
    <t>Insured Y/N</t>
  </si>
  <si>
    <t>Land</t>
  </si>
  <si>
    <t>N</t>
  </si>
  <si>
    <t>Y</t>
  </si>
  <si>
    <t>The following are all insured under Street Furniture</t>
  </si>
  <si>
    <t>Total - War Memorial</t>
  </si>
  <si>
    <t>Total Gates &amp; Fencing</t>
  </si>
  <si>
    <t>Total Sports Equipment</t>
  </si>
  <si>
    <t>Total Street Furniture</t>
  </si>
  <si>
    <t>Total General Contents</t>
  </si>
  <si>
    <t>Dog Bag Dispensers</t>
  </si>
  <si>
    <t>CCTV Equipment</t>
  </si>
  <si>
    <t>1 new bench</t>
  </si>
  <si>
    <t>Football Hut - Chipstead Common &amp; contents</t>
  </si>
  <si>
    <t>Solar Panels</t>
  </si>
  <si>
    <t xml:space="preserve">Computer -  Lenovo Idea Pad </t>
  </si>
  <si>
    <t>Defibrilators and boxes</t>
  </si>
  <si>
    <t xml:space="preserve">Bus shelter x 2 </t>
  </si>
  <si>
    <t>Telephone  Boxes x 2</t>
  </si>
  <si>
    <t>2 x Chesterfield Drive 1 Bessels Way (nr Bessels Meadow) 1 Bullfinch Close 1 Chipstead Park 1 by the School</t>
  </si>
  <si>
    <t>SPORTS EQUIPMENT</t>
  </si>
  <si>
    <t>PAVILION CONTENTS</t>
  </si>
  <si>
    <t>General Comments</t>
  </si>
  <si>
    <t xml:space="preserve">Total Public Seats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</si>
</sst>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"/>
    <numFmt numFmtId="165" formatCode="[$£-809]#,##0.00"/>
    <numFmt numFmtId="166" formatCode="&quot;£&quot;#,##0.00"/>
  </numFmts>
  <fonts count="18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color rgb="FFFF0000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4" fillId="0" borderId="0" xfId="0" applyFont="1"/>
    <xf numFmtId="38" fontId="4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17" fontId="3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/>
    <xf numFmtId="38" fontId="5" fillId="0" borderId="0" xfId="0" applyNumberFormat="1" applyFont="1" applyAlignment="1">
      <alignment horizontal="left"/>
    </xf>
    <xf numFmtId="38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5" fontId="0" fillId="0" borderId="0" xfId="0" applyNumberFormat="1"/>
    <xf numFmtId="165" fontId="2" fillId="0" borderId="0" xfId="0" applyNumberFormat="1" applyFont="1" applyAlignment="1">
      <alignment horizontal="center"/>
    </xf>
    <xf numFmtId="165" fontId="3" fillId="0" borderId="0" xfId="0" applyNumberFormat="1" applyFont="1"/>
    <xf numFmtId="165" fontId="1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65" fontId="1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6" fillId="0" borderId="0" xfId="1"/>
    <xf numFmtId="4" fontId="3" fillId="0" borderId="0" xfId="0" applyNumberFormat="1" applyFont="1"/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166" fontId="3" fillId="0" borderId="0" xfId="0" applyNumberFormat="1" applyFont="1"/>
    <xf numFmtId="166" fontId="3" fillId="0" borderId="0" xfId="0" applyNumberFormat="1" applyFont="1" applyAlignment="1">
      <alignment horizontal="center" wrapText="1"/>
    </xf>
    <xf numFmtId="166" fontId="4" fillId="0" borderId="0" xfId="0" applyNumberFormat="1" applyFont="1"/>
    <xf numFmtId="0" fontId="8" fillId="0" borderId="0" xfId="0" applyFont="1"/>
    <xf numFmtId="49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/>
    </xf>
    <xf numFmtId="0" fontId="10" fillId="0" borderId="0" xfId="0" applyFont="1"/>
    <xf numFmtId="165" fontId="10" fillId="0" borderId="0" xfId="0" applyNumberFormat="1" applyFont="1"/>
    <xf numFmtId="0" fontId="0" fillId="0" borderId="0" xfId="0" applyAlignment="1">
      <alignment horizontal="center"/>
    </xf>
    <xf numFmtId="49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8" fontId="1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38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3" fillId="0" borderId="0" xfId="0" applyFont="1"/>
    <xf numFmtId="6" fontId="1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right" vertical="top"/>
    </xf>
    <xf numFmtId="38" fontId="3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2" fontId="16" fillId="0" borderId="0" xfId="0" applyNumberFormat="1" applyFont="1" applyAlignment="1">
      <alignment horizontal="left"/>
    </xf>
    <xf numFmtId="0" fontId="17" fillId="0" borderId="0" xfId="0" applyFont="1"/>
    <xf numFmtId="164" fontId="16" fillId="0" borderId="0" xfId="0" applyNumberFormat="1" applyFont="1" applyAlignment="1">
      <alignment horizontal="right" vertical="top"/>
    </xf>
    <xf numFmtId="0" fontId="16" fillId="0" borderId="0" xfId="0" applyFont="1"/>
    <xf numFmtId="165" fontId="16" fillId="0" borderId="0" xfId="0" applyNumberFormat="1" applyFont="1"/>
    <xf numFmtId="38" fontId="16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166" fontId="3" fillId="0" borderId="0" xfId="0" applyNumberFormat="1" applyFont="1" applyAlignment="1">
      <alignment horizontal="right"/>
    </xf>
    <xf numFmtId="165" fontId="17" fillId="0" borderId="0" xfId="0" applyNumberFormat="1" applyFont="1"/>
    <xf numFmtId="164" fontId="0" fillId="0" borderId="0" xfId="0" applyNumberFormat="1"/>
    <xf numFmtId="166" fontId="13" fillId="0" borderId="0" xfId="0" applyNumberFormat="1" applyFont="1" applyAlignment="1">
      <alignment horizontal="center"/>
    </xf>
    <xf numFmtId="166" fontId="13" fillId="0" borderId="0" xfId="0" quotePrefix="1" applyNumberFormat="1" applyFont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13" fillId="2" borderId="0" xfId="0" applyNumberFormat="1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166" fontId="2" fillId="0" borderId="0" xfId="0" applyNumberFormat="1" applyFont="1"/>
    <xf numFmtId="166" fontId="3" fillId="2" borderId="0" xfId="0" applyNumberFormat="1" applyFont="1" applyFill="1"/>
    <xf numFmtId="166" fontId="3" fillId="0" borderId="0" xfId="2" applyNumberFormat="1" applyFont="1" applyAlignment="1"/>
    <xf numFmtId="166" fontId="0" fillId="0" borderId="0" xfId="0" applyNumberFormat="1"/>
    <xf numFmtId="166" fontId="13" fillId="0" borderId="0" xfId="0" applyNumberFormat="1" applyFont="1"/>
    <xf numFmtId="164" fontId="16" fillId="0" borderId="0" xfId="0" applyNumberFormat="1" applyFont="1" applyAlignment="1">
      <alignment vertical="top"/>
    </xf>
    <xf numFmtId="166" fontId="3" fillId="0" borderId="0" xfId="0" applyNumberFormat="1" applyFont="1" applyAlignment="1">
      <alignment wrapText="1"/>
    </xf>
    <xf numFmtId="166" fontId="17" fillId="0" borderId="0" xfId="0" applyNumberFormat="1" applyFont="1"/>
    <xf numFmtId="164" fontId="3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6" fillId="0" borderId="0" xfId="1" applyFill="1"/>
    <xf numFmtId="164" fontId="13" fillId="0" borderId="0" xfId="0" applyNumberFormat="1" applyFont="1" applyAlignment="1">
      <alignment vertical="top"/>
    </xf>
    <xf numFmtId="0" fontId="1" fillId="2" borderId="0" xfId="0" applyFont="1" applyFill="1"/>
    <xf numFmtId="165" fontId="1" fillId="2" borderId="0" xfId="0" applyNumberFormat="1" applyFont="1" applyFill="1"/>
    <xf numFmtId="164" fontId="1" fillId="2" borderId="0" xfId="0" applyNumberFormat="1" applyFont="1" applyFill="1" applyAlignment="1">
      <alignment horizontal="right" vertical="top"/>
    </xf>
    <xf numFmtId="166" fontId="17" fillId="0" borderId="0" xfId="0" applyNumberFormat="1" applyFont="1" applyAlignment="1">
      <alignment horizontal="right"/>
    </xf>
    <xf numFmtId="0" fontId="3" fillId="3" borderId="0" xfId="0" applyFont="1" applyFill="1"/>
    <xf numFmtId="164" fontId="3" fillId="3" borderId="0" xfId="0" applyNumberFormat="1" applyFont="1" applyFill="1" applyAlignment="1">
      <alignment horizontal="right" vertical="top"/>
    </xf>
    <xf numFmtId="166" fontId="3" fillId="3" borderId="0" xfId="0" applyNumberFormat="1" applyFont="1" applyFill="1"/>
    <xf numFmtId="165" fontId="3" fillId="3" borderId="0" xfId="0" applyNumberFormat="1" applyFont="1" applyFill="1"/>
    <xf numFmtId="0" fontId="0" fillId="3" borderId="0" xfId="0" applyFill="1"/>
    <xf numFmtId="166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publications/land-value-estimates-for-policy-appraisal-20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e-noticeboard-shop.co.uk/Single-bay-oak-Notice-Board-1" TargetMode="External"/><Relationship Id="rId2" Type="http://schemas.openxmlformats.org/officeDocument/2006/relationships/hyperlink" Target="http://www.barriersdirect.co.uk/barriers-c1157/height-restrictor-barriers-c1010/sturdy-height-restrictor-barriers-fixed-opening-options-available-p585" TargetMode="External"/><Relationship Id="rId1" Type="http://schemas.openxmlformats.org/officeDocument/2006/relationships/hyperlink" Target="http://www.soccertackle.com/mini-soccer-goals---steel-fixed-position-pair-618-p.asp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signsofthetimes.co.uk/images/Website/PDF%20files/Village%20Sign%20Price%20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126"/>
  <sheetViews>
    <sheetView tabSelected="1" topLeftCell="A55" workbookViewId="0">
      <selection activeCell="A88" sqref="A88"/>
    </sheetView>
  </sheetViews>
  <sheetFormatPr defaultRowHeight="12.75" x14ac:dyDescent="0.2"/>
  <cols>
    <col min="1" max="1" width="31.42578125" customWidth="1"/>
    <col min="2" max="2" width="7.85546875" customWidth="1"/>
    <col min="3" max="3" width="13" style="17" customWidth="1"/>
    <col min="4" max="4" width="15.5703125" style="89" customWidth="1"/>
    <col min="5" max="5" width="28.42578125" style="21" customWidth="1"/>
    <col min="6" max="6" width="44.140625" customWidth="1"/>
    <col min="7" max="7" width="21.28515625" customWidth="1"/>
    <col min="15" max="15" width="28.42578125" style="31" customWidth="1"/>
  </cols>
  <sheetData>
    <row r="1" spans="1:15" x14ac:dyDescent="0.2">
      <c r="A1" s="4" t="s">
        <v>33</v>
      </c>
      <c r="B1" s="111" t="s">
        <v>265</v>
      </c>
      <c r="C1" s="18" t="s">
        <v>31</v>
      </c>
      <c r="D1" s="112" t="s">
        <v>30</v>
      </c>
      <c r="E1" s="113" t="s">
        <v>264</v>
      </c>
      <c r="F1" s="49" t="s">
        <v>54</v>
      </c>
      <c r="G1" s="2" t="s">
        <v>80</v>
      </c>
      <c r="O1" s="32" t="s">
        <v>30</v>
      </c>
    </row>
    <row r="2" spans="1:15" x14ac:dyDescent="0.2">
      <c r="A2" s="1" t="s">
        <v>102</v>
      </c>
      <c r="B2" s="1"/>
      <c r="C2" s="18"/>
      <c r="D2" s="86"/>
      <c r="E2" s="23"/>
      <c r="F2" s="29" t="s">
        <v>97</v>
      </c>
      <c r="G2" s="3" t="s">
        <v>62</v>
      </c>
      <c r="O2" s="32"/>
    </row>
    <row r="3" spans="1:15" x14ac:dyDescent="0.2">
      <c r="A3" s="3"/>
      <c r="B3" s="3"/>
      <c r="C3" s="19"/>
      <c r="D3" s="35"/>
      <c r="E3" s="23"/>
      <c r="F3" s="3"/>
      <c r="G3" s="3"/>
      <c r="O3" s="33"/>
    </row>
    <row r="4" spans="1:15" x14ac:dyDescent="0.2">
      <c r="A4" s="11" t="s">
        <v>119</v>
      </c>
      <c r="B4" s="1"/>
      <c r="C4" s="19"/>
      <c r="D4" s="35"/>
      <c r="E4" s="23"/>
      <c r="F4" s="3"/>
      <c r="G4" s="3"/>
      <c r="O4" s="33"/>
    </row>
    <row r="5" spans="1:15" x14ac:dyDescent="0.2">
      <c r="A5" s="3" t="s">
        <v>1</v>
      </c>
      <c r="B5" s="3"/>
      <c r="C5" s="19">
        <v>800</v>
      </c>
      <c r="D5" s="77" t="s">
        <v>24</v>
      </c>
      <c r="E5" s="21">
        <f>22500*G5*0.404686</f>
        <v>4046.86</v>
      </c>
      <c r="G5" s="30">
        <f t="shared" ref="G5:G13" si="0">C5/1800</f>
        <v>0.44444444444444442</v>
      </c>
      <c r="O5" s="33" t="s">
        <v>24</v>
      </c>
    </row>
    <row r="6" spans="1:15" x14ac:dyDescent="0.2">
      <c r="A6" s="3" t="s">
        <v>7</v>
      </c>
      <c r="B6" s="3"/>
      <c r="C6" s="19">
        <v>800</v>
      </c>
      <c r="D6" s="77" t="s">
        <v>24</v>
      </c>
      <c r="E6" s="21">
        <f t="shared" ref="E6:E13" si="1">22500*G6*0.404686</f>
        <v>4046.86</v>
      </c>
      <c r="G6" s="30">
        <f t="shared" si="0"/>
        <v>0.44444444444444442</v>
      </c>
      <c r="O6" s="33" t="s">
        <v>24</v>
      </c>
    </row>
    <row r="7" spans="1:15" x14ac:dyDescent="0.2">
      <c r="A7" s="3" t="s">
        <v>3</v>
      </c>
      <c r="B7" s="3"/>
      <c r="C7" s="19">
        <v>900</v>
      </c>
      <c r="D7" s="77" t="s">
        <v>24</v>
      </c>
      <c r="E7" s="21">
        <f t="shared" si="1"/>
        <v>4552.7174999999997</v>
      </c>
      <c r="G7" s="30">
        <f t="shared" si="0"/>
        <v>0.5</v>
      </c>
      <c r="O7" s="33" t="s">
        <v>24</v>
      </c>
    </row>
    <row r="8" spans="1:15" x14ac:dyDescent="0.2">
      <c r="A8" s="3" t="s">
        <v>25</v>
      </c>
      <c r="B8" s="3"/>
      <c r="C8" s="19">
        <v>800</v>
      </c>
      <c r="D8" s="77" t="s">
        <v>24</v>
      </c>
      <c r="E8" s="21">
        <f t="shared" si="1"/>
        <v>4046.86</v>
      </c>
      <c r="G8" s="30">
        <f t="shared" si="0"/>
        <v>0.44444444444444442</v>
      </c>
      <c r="O8" s="33" t="s">
        <v>24</v>
      </c>
    </row>
    <row r="9" spans="1:15" x14ac:dyDescent="0.2">
      <c r="A9" s="3" t="s">
        <v>26</v>
      </c>
      <c r="B9" s="3"/>
      <c r="C9" s="19">
        <v>180</v>
      </c>
      <c r="D9" s="77" t="s">
        <v>24</v>
      </c>
      <c r="E9" s="21">
        <f t="shared" si="1"/>
        <v>910.54349999999999</v>
      </c>
      <c r="G9" s="30">
        <f t="shared" si="0"/>
        <v>0.1</v>
      </c>
      <c r="O9" s="33" t="s">
        <v>24</v>
      </c>
    </row>
    <row r="10" spans="1:15" x14ac:dyDescent="0.2">
      <c r="A10" s="3" t="s">
        <v>4</v>
      </c>
      <c r="B10" s="3"/>
      <c r="C10" s="19">
        <v>3600</v>
      </c>
      <c r="D10" s="77" t="s">
        <v>24</v>
      </c>
      <c r="E10" s="21">
        <f t="shared" si="1"/>
        <v>18210.87</v>
      </c>
      <c r="G10" s="30">
        <f t="shared" si="0"/>
        <v>2</v>
      </c>
      <c r="O10" s="33" t="s">
        <v>24</v>
      </c>
    </row>
    <row r="11" spans="1:15" x14ac:dyDescent="0.2">
      <c r="A11" s="3" t="s">
        <v>5</v>
      </c>
      <c r="B11" s="3"/>
      <c r="C11" s="19">
        <v>5000</v>
      </c>
      <c r="D11" s="77" t="s">
        <v>24</v>
      </c>
      <c r="E11" s="21">
        <f t="shared" si="1"/>
        <v>25292.875</v>
      </c>
      <c r="G11" s="30">
        <f t="shared" si="0"/>
        <v>2.7777777777777777</v>
      </c>
      <c r="O11" s="33" t="s">
        <v>24</v>
      </c>
    </row>
    <row r="12" spans="1:15" x14ac:dyDescent="0.2">
      <c r="A12" s="3" t="s">
        <v>61</v>
      </c>
      <c r="B12" s="3"/>
      <c r="C12" s="19">
        <v>10000</v>
      </c>
      <c r="D12" s="77" t="s">
        <v>24</v>
      </c>
      <c r="E12" s="21">
        <f t="shared" si="1"/>
        <v>50585.75</v>
      </c>
      <c r="G12" s="30">
        <f t="shared" si="0"/>
        <v>5.5555555555555554</v>
      </c>
      <c r="O12" s="33" t="s">
        <v>24</v>
      </c>
    </row>
    <row r="13" spans="1:15" x14ac:dyDescent="0.2">
      <c r="A13" s="3" t="s">
        <v>6</v>
      </c>
      <c r="B13" s="3"/>
      <c r="C13" s="19">
        <v>7200</v>
      </c>
      <c r="D13" s="77" t="s">
        <v>24</v>
      </c>
      <c r="E13" s="21">
        <f t="shared" si="1"/>
        <v>36421.74</v>
      </c>
      <c r="G13" s="30">
        <f t="shared" si="0"/>
        <v>4</v>
      </c>
      <c r="O13" s="33"/>
    </row>
    <row r="14" spans="1:15" s="70" customFormat="1" x14ac:dyDescent="0.2">
      <c r="A14" s="72" t="s">
        <v>44</v>
      </c>
      <c r="C14" s="71">
        <f>SUM(C5:C13)</f>
        <v>29280</v>
      </c>
      <c r="D14" s="73">
        <f t="shared" ref="D14" si="2">SUM(D6:D13)</f>
        <v>0</v>
      </c>
      <c r="E14" s="73">
        <f>SUM(E6:E13)</f>
        <v>144068.21599999999</v>
      </c>
      <c r="O14" s="73"/>
    </row>
    <row r="15" spans="1:15" x14ac:dyDescent="0.2">
      <c r="B15" s="1"/>
      <c r="C15" s="19"/>
      <c r="D15" s="35"/>
      <c r="E15" s="23"/>
      <c r="F15" s="3"/>
      <c r="G15" s="3"/>
      <c r="O15" s="33"/>
    </row>
    <row r="16" spans="1:15" x14ac:dyDescent="0.2">
      <c r="A16" s="1" t="s">
        <v>13</v>
      </c>
      <c r="B16" s="3"/>
      <c r="C16" s="19"/>
      <c r="D16" s="35"/>
      <c r="E16" s="23"/>
      <c r="F16" s="3"/>
      <c r="G16" s="3"/>
      <c r="O16" s="33"/>
    </row>
    <row r="17" spans="1:15" x14ac:dyDescent="0.2">
      <c r="A17" s="3" t="s">
        <v>29</v>
      </c>
      <c r="B17" s="3"/>
      <c r="C17" s="19">
        <v>500</v>
      </c>
      <c r="D17" s="35">
        <v>655.64</v>
      </c>
      <c r="E17" s="77">
        <v>600</v>
      </c>
      <c r="F17" s="3"/>
      <c r="G17" s="3"/>
      <c r="O17" s="77"/>
    </row>
    <row r="18" spans="1:15" x14ac:dyDescent="0.2">
      <c r="A18" s="3" t="s">
        <v>35</v>
      </c>
      <c r="B18" s="3"/>
      <c r="C18" s="19">
        <v>437500</v>
      </c>
      <c r="D18" s="35">
        <v>700426.66</v>
      </c>
      <c r="E18" s="77">
        <v>602939.56000000006</v>
      </c>
      <c r="F18" s="3"/>
      <c r="G18" s="3"/>
      <c r="O18" s="77"/>
    </row>
    <row r="19" spans="1:15" x14ac:dyDescent="0.2">
      <c r="A19" s="3" t="s">
        <v>279</v>
      </c>
      <c r="B19" s="3"/>
      <c r="C19" s="19">
        <v>5000</v>
      </c>
      <c r="D19" s="35">
        <v>7879.65</v>
      </c>
      <c r="E19" s="77">
        <v>6210.27</v>
      </c>
      <c r="F19" s="3"/>
      <c r="G19" s="3"/>
      <c r="O19" s="71">
        <v>655.64</v>
      </c>
    </row>
    <row r="20" spans="1:15" s="72" customFormat="1" x14ac:dyDescent="0.2">
      <c r="A20" s="72" t="s">
        <v>45</v>
      </c>
      <c r="C20" s="71">
        <f>SUM(C17:C19)</f>
        <v>443000</v>
      </c>
      <c r="D20" s="73">
        <f>SUM(D17:D19)</f>
        <v>708961.95000000007</v>
      </c>
      <c r="E20" s="73">
        <f>SUM(E17:E19)</f>
        <v>609749.83000000007</v>
      </c>
      <c r="O20" s="73">
        <v>10185.31</v>
      </c>
    </row>
    <row r="21" spans="1:15" x14ac:dyDescent="0.2">
      <c r="A21" s="3"/>
      <c r="B21" s="3"/>
      <c r="C21" s="19"/>
      <c r="D21" s="35"/>
      <c r="E21" s="23"/>
      <c r="F21" s="3"/>
      <c r="G21" s="3"/>
      <c r="O21" s="73">
        <v>24793.27</v>
      </c>
    </row>
    <row r="22" spans="1:15" x14ac:dyDescent="0.2">
      <c r="A22" s="1" t="s">
        <v>287</v>
      </c>
      <c r="B22" s="3"/>
      <c r="C22" s="19"/>
      <c r="D22" s="35"/>
      <c r="E22" s="23"/>
      <c r="F22" s="3"/>
      <c r="G22" s="3"/>
      <c r="O22" s="101">
        <v>38245.449999999997</v>
      </c>
    </row>
    <row r="23" spans="1:15" x14ac:dyDescent="0.2">
      <c r="A23" s="3" t="s">
        <v>288</v>
      </c>
      <c r="B23" s="3"/>
      <c r="C23" s="19">
        <v>3000</v>
      </c>
      <c r="D23" s="35">
        <v>3000</v>
      </c>
      <c r="E23" s="23">
        <v>3000</v>
      </c>
      <c r="F23" s="3"/>
      <c r="G23" s="3"/>
      <c r="O23" s="73">
        <v>41968.37</v>
      </c>
    </row>
    <row r="24" spans="1:15" x14ac:dyDescent="0.2">
      <c r="A24" s="3" t="s">
        <v>280</v>
      </c>
      <c r="B24" s="3"/>
      <c r="C24" s="19">
        <v>15000</v>
      </c>
      <c r="D24" s="35">
        <v>15000</v>
      </c>
      <c r="E24" s="23">
        <v>15000</v>
      </c>
      <c r="F24" s="3"/>
      <c r="G24" s="3"/>
      <c r="O24" s="73">
        <v>292747.02</v>
      </c>
    </row>
    <row r="25" spans="1:15" x14ac:dyDescent="0.2">
      <c r="A25" s="3" t="s">
        <v>63</v>
      </c>
      <c r="B25" s="3"/>
      <c r="C25" s="19">
        <v>2500</v>
      </c>
      <c r="D25" s="23">
        <v>3278</v>
      </c>
      <c r="E25" s="23">
        <v>1000</v>
      </c>
      <c r="F25" s="3"/>
      <c r="G25" s="3"/>
      <c r="O25" s="73">
        <v>708961.95000000007</v>
      </c>
    </row>
    <row r="26" spans="1:15" x14ac:dyDescent="0.2">
      <c r="A26" s="3" t="s">
        <v>39</v>
      </c>
      <c r="B26" s="3"/>
      <c r="C26" s="19">
        <v>479</v>
      </c>
      <c r="D26" s="23">
        <v>1639.09</v>
      </c>
      <c r="E26" s="23">
        <v>1500</v>
      </c>
      <c r="F26" s="3"/>
      <c r="G26" s="3"/>
      <c r="O26" s="73">
        <v>546.36</v>
      </c>
    </row>
    <row r="27" spans="1:15" s="3" customFormat="1" x14ac:dyDescent="0.2">
      <c r="A27" s="3" t="s">
        <v>277</v>
      </c>
      <c r="C27" s="19">
        <v>1900</v>
      </c>
      <c r="D27" s="88">
        <v>2076.1799999999998</v>
      </c>
      <c r="E27" s="23">
        <v>1900</v>
      </c>
      <c r="O27" s="77">
        <f>SUM(O19:O26)</f>
        <v>1118103.3700000003</v>
      </c>
    </row>
    <row r="28" spans="1:15" s="72" customFormat="1" x14ac:dyDescent="0.2">
      <c r="A28" s="72" t="s">
        <v>275</v>
      </c>
      <c r="C28" s="73">
        <f>SUM(C23:C27)</f>
        <v>22879</v>
      </c>
      <c r="D28" s="73">
        <f>SUM(D23:D27)</f>
        <v>24993.27</v>
      </c>
      <c r="E28" s="73">
        <f>SUM(E23:E27)</f>
        <v>22400</v>
      </c>
      <c r="O28" s="33"/>
    </row>
    <row r="29" spans="1:15" x14ac:dyDescent="0.2">
      <c r="A29" s="72"/>
      <c r="O29" s="33"/>
    </row>
    <row r="30" spans="1:15" s="1" customFormat="1" x14ac:dyDescent="0.2">
      <c r="A30" s="1" t="s">
        <v>270</v>
      </c>
      <c r="C30" s="24"/>
      <c r="D30" s="89"/>
      <c r="E30" s="24"/>
      <c r="O30" s="82"/>
    </row>
    <row r="31" spans="1:15" x14ac:dyDescent="0.2">
      <c r="A31" s="1" t="s">
        <v>108</v>
      </c>
      <c r="B31" s="1"/>
      <c r="C31" s="19"/>
      <c r="D31" s="24"/>
      <c r="E31" s="23"/>
      <c r="F31" s="3"/>
      <c r="G31" s="3"/>
      <c r="O31" s="23"/>
    </row>
    <row r="32" spans="1:15" x14ac:dyDescent="0.2">
      <c r="A32" s="3" t="s">
        <v>37</v>
      </c>
      <c r="B32" s="3"/>
      <c r="C32" s="19">
        <v>68541.399999999994</v>
      </c>
      <c r="D32" s="35"/>
      <c r="E32" s="24">
        <f>2250*100</f>
        <v>225000</v>
      </c>
      <c r="F32" s="3" t="s">
        <v>113</v>
      </c>
      <c r="O32" s="23"/>
    </row>
    <row r="33" spans="1:16" x14ac:dyDescent="0.2">
      <c r="A33" s="3"/>
      <c r="B33" s="3"/>
      <c r="C33" s="19"/>
      <c r="D33" s="88"/>
      <c r="E33" s="23"/>
      <c r="F33" s="3"/>
      <c r="G33" s="3"/>
      <c r="O33" s="34"/>
    </row>
    <row r="34" spans="1:16" x14ac:dyDescent="0.2">
      <c r="A34" s="1" t="s">
        <v>14</v>
      </c>
      <c r="B34" s="1"/>
      <c r="C34" s="19"/>
      <c r="D34" s="35"/>
      <c r="E34" s="23"/>
      <c r="F34" s="3"/>
      <c r="G34" s="3"/>
      <c r="O34" s="83"/>
    </row>
    <row r="35" spans="1:16" s="3" customFormat="1" x14ac:dyDescent="0.2">
      <c r="A35" s="3" t="s">
        <v>64</v>
      </c>
      <c r="B35" s="3">
        <v>2</v>
      </c>
      <c r="C35" s="19">
        <v>1000</v>
      </c>
      <c r="D35" s="35"/>
      <c r="E35" s="23">
        <v>1000</v>
      </c>
      <c r="O35" s="81"/>
    </row>
    <row r="36" spans="1:16" x14ac:dyDescent="0.2">
      <c r="A36" s="3" t="s">
        <v>65</v>
      </c>
      <c r="B36" s="3">
        <v>1</v>
      </c>
      <c r="C36" s="19">
        <v>200</v>
      </c>
      <c r="D36" s="35"/>
      <c r="E36" s="23">
        <f t="shared" ref="E36:E45" si="3">300*B36</f>
        <v>300</v>
      </c>
      <c r="F36" s="3"/>
      <c r="G36" s="3"/>
    </row>
    <row r="37" spans="1:16" x14ac:dyDescent="0.2">
      <c r="A37" s="3" t="s">
        <v>66</v>
      </c>
      <c r="B37" s="3">
        <v>1</v>
      </c>
      <c r="C37" s="19">
        <v>200</v>
      </c>
      <c r="D37" s="35"/>
      <c r="E37" s="23">
        <f t="shared" si="3"/>
        <v>300</v>
      </c>
      <c r="F37" s="3"/>
      <c r="G37" s="3"/>
      <c r="O37" s="24"/>
    </row>
    <row r="38" spans="1:16" x14ac:dyDescent="0.2">
      <c r="A38" s="3" t="s">
        <v>67</v>
      </c>
      <c r="B38" s="3">
        <v>4</v>
      </c>
      <c r="C38" s="19">
        <v>600</v>
      </c>
      <c r="D38" s="35"/>
      <c r="E38" s="23">
        <f t="shared" si="3"/>
        <v>1200</v>
      </c>
      <c r="F38" s="3"/>
      <c r="G38" s="3"/>
      <c r="O38" s="33"/>
    </row>
    <row r="39" spans="1:16" x14ac:dyDescent="0.2">
      <c r="A39" s="3" t="s">
        <v>68</v>
      </c>
      <c r="B39" s="3">
        <v>1</v>
      </c>
      <c r="C39" s="19">
        <v>200</v>
      </c>
      <c r="D39" s="35"/>
      <c r="E39" s="23">
        <v>600</v>
      </c>
      <c r="F39" s="3"/>
      <c r="G39" s="3"/>
      <c r="O39" s="34"/>
    </row>
    <row r="40" spans="1:16" s="85" customFormat="1" x14ac:dyDescent="0.2">
      <c r="A40" s="102" t="s">
        <v>69</v>
      </c>
      <c r="B40" s="102">
        <v>1</v>
      </c>
      <c r="C40" s="103">
        <v>600</v>
      </c>
      <c r="D40" s="104"/>
      <c r="E40" s="105">
        <v>600</v>
      </c>
      <c r="F40" s="102"/>
      <c r="G40" s="102"/>
      <c r="H40" s="106"/>
      <c r="I40" s="106"/>
      <c r="J40" s="106"/>
      <c r="K40" s="106"/>
      <c r="L40" s="106"/>
      <c r="M40" s="106"/>
      <c r="N40" s="106"/>
      <c r="O40" s="107"/>
      <c r="P40" s="106"/>
    </row>
    <row r="41" spans="1:16" x14ac:dyDescent="0.2">
      <c r="A41" s="3" t="s">
        <v>70</v>
      </c>
      <c r="B41" s="3">
        <v>1</v>
      </c>
      <c r="C41" s="19">
        <v>200</v>
      </c>
      <c r="D41" s="35"/>
      <c r="E41" s="23">
        <v>600</v>
      </c>
      <c r="F41" s="3"/>
      <c r="G41" s="3"/>
      <c r="O41" s="33"/>
    </row>
    <row r="42" spans="1:16" x14ac:dyDescent="0.2">
      <c r="A42" s="3" t="s">
        <v>71</v>
      </c>
      <c r="B42" s="3">
        <v>2</v>
      </c>
      <c r="C42" s="19">
        <v>400</v>
      </c>
      <c r="D42" s="35"/>
      <c r="E42" s="23">
        <f t="shared" si="3"/>
        <v>600</v>
      </c>
      <c r="F42" s="3"/>
      <c r="G42" s="3"/>
      <c r="O42" s="33"/>
    </row>
    <row r="43" spans="1:16" s="3" customFormat="1" x14ac:dyDescent="0.2">
      <c r="A43" s="3" t="s">
        <v>72</v>
      </c>
      <c r="B43" s="3">
        <v>1</v>
      </c>
      <c r="C43" s="19">
        <v>200</v>
      </c>
      <c r="D43" s="35"/>
      <c r="E43" s="23">
        <f t="shared" si="3"/>
        <v>300</v>
      </c>
      <c r="O43" s="33"/>
    </row>
    <row r="44" spans="1:16" s="60" customFormat="1" x14ac:dyDescent="0.2">
      <c r="A44" s="3" t="s">
        <v>73</v>
      </c>
      <c r="B44" s="3">
        <v>4</v>
      </c>
      <c r="C44" s="19">
        <v>700</v>
      </c>
      <c r="D44" s="3"/>
      <c r="E44" s="23">
        <f>300*B44+500</f>
        <v>1700</v>
      </c>
      <c r="F44" s="3"/>
      <c r="O44" s="33"/>
    </row>
    <row r="45" spans="1:16" x14ac:dyDescent="0.2">
      <c r="A45" s="3" t="s">
        <v>74</v>
      </c>
      <c r="B45" s="3">
        <v>3</v>
      </c>
      <c r="C45" s="19">
        <v>610</v>
      </c>
      <c r="D45" s="90"/>
      <c r="E45" s="23">
        <f t="shared" si="3"/>
        <v>900</v>
      </c>
      <c r="F45" s="3"/>
      <c r="G45" s="3"/>
      <c r="O45" s="33"/>
    </row>
    <row r="46" spans="1:16" s="1" customFormat="1" x14ac:dyDescent="0.2">
      <c r="A46" s="1" t="s">
        <v>46</v>
      </c>
      <c r="B46" s="1">
        <f>SUM(B35:B45)</f>
        <v>21</v>
      </c>
      <c r="C46" s="20">
        <f>SUM(C35:C45)</f>
        <v>4910</v>
      </c>
      <c r="D46" s="35"/>
      <c r="E46" s="24">
        <f>SUM(E35:E45)</f>
        <v>8100</v>
      </c>
      <c r="F46" s="13"/>
      <c r="O46" s="33"/>
    </row>
    <row r="47" spans="1:16" s="1" customFormat="1" x14ac:dyDescent="0.2">
      <c r="C47" s="20"/>
      <c r="D47" s="25"/>
      <c r="E47" s="25"/>
      <c r="F47" s="13"/>
      <c r="O47" s="33"/>
    </row>
    <row r="48" spans="1:16" x14ac:dyDescent="0.2">
      <c r="A48" s="1" t="s">
        <v>98</v>
      </c>
      <c r="B48" s="3">
        <v>6</v>
      </c>
      <c r="C48" s="19">
        <v>520</v>
      </c>
      <c r="D48" s="25"/>
      <c r="E48" s="23">
        <v>520</v>
      </c>
      <c r="F48" s="3" t="s">
        <v>285</v>
      </c>
      <c r="G48" s="96"/>
      <c r="O48" s="33"/>
    </row>
    <row r="49" spans="1:15" x14ac:dyDescent="0.2">
      <c r="A49" s="3"/>
      <c r="B49" s="3"/>
      <c r="C49" s="19"/>
      <c r="D49" s="35"/>
      <c r="E49" s="23"/>
      <c r="F49" s="3"/>
      <c r="G49" s="29"/>
      <c r="O49" s="33"/>
    </row>
    <row r="50" spans="1:15" x14ac:dyDescent="0.2">
      <c r="A50" s="1" t="s">
        <v>36</v>
      </c>
      <c r="B50" s="1"/>
      <c r="C50" s="19"/>
      <c r="D50" s="35"/>
      <c r="E50" s="23"/>
      <c r="F50" s="3"/>
      <c r="G50" s="3"/>
      <c r="O50" s="33"/>
    </row>
    <row r="51" spans="1:15" x14ac:dyDescent="0.2">
      <c r="A51" s="3" t="s">
        <v>75</v>
      </c>
      <c r="B51" s="3">
        <v>1</v>
      </c>
      <c r="C51" s="19">
        <v>200</v>
      </c>
      <c r="D51" s="35"/>
      <c r="E51" s="23">
        <f t="shared" ref="E51:E57" si="4">340*B51</f>
        <v>340</v>
      </c>
      <c r="F51" s="3"/>
      <c r="O51" s="80"/>
    </row>
    <row r="52" spans="1:15" x14ac:dyDescent="0.2">
      <c r="A52" s="3" t="s">
        <v>81</v>
      </c>
      <c r="B52" s="3">
        <v>2</v>
      </c>
      <c r="C52" s="19">
        <v>500</v>
      </c>
      <c r="D52" s="35"/>
      <c r="E52" s="23">
        <f t="shared" si="4"/>
        <v>680</v>
      </c>
      <c r="F52" s="3"/>
      <c r="G52" s="3"/>
      <c r="O52" s="33"/>
    </row>
    <row r="53" spans="1:15" x14ac:dyDescent="0.2">
      <c r="A53" s="3" t="s">
        <v>82</v>
      </c>
      <c r="B53" s="3">
        <v>1</v>
      </c>
      <c r="C53" s="19">
        <v>200</v>
      </c>
      <c r="D53" s="35"/>
      <c r="E53" s="23">
        <f t="shared" si="4"/>
        <v>340</v>
      </c>
      <c r="F53" s="3"/>
      <c r="G53" s="3"/>
      <c r="O53" s="25"/>
    </row>
    <row r="54" spans="1:15" x14ac:dyDescent="0.2">
      <c r="A54" s="3" t="s">
        <v>83</v>
      </c>
      <c r="B54" s="3">
        <v>1</v>
      </c>
      <c r="C54" s="19">
        <v>200</v>
      </c>
      <c r="D54" s="35"/>
      <c r="E54" s="23">
        <f t="shared" si="4"/>
        <v>340</v>
      </c>
      <c r="F54" s="3"/>
      <c r="G54" s="3"/>
      <c r="O54" s="25"/>
    </row>
    <row r="55" spans="1:15" x14ac:dyDescent="0.2">
      <c r="A55" s="3" t="s">
        <v>84</v>
      </c>
      <c r="B55" s="3">
        <v>3</v>
      </c>
      <c r="C55" s="19">
        <v>658</v>
      </c>
      <c r="D55" s="35"/>
      <c r="E55" s="23">
        <f t="shared" si="4"/>
        <v>1020</v>
      </c>
      <c r="F55" s="3"/>
      <c r="G55" s="3"/>
      <c r="O55" s="33"/>
    </row>
    <row r="56" spans="1:15" x14ac:dyDescent="0.2">
      <c r="A56" s="3" t="s">
        <v>85</v>
      </c>
      <c r="B56" s="3">
        <v>1</v>
      </c>
      <c r="C56" s="19">
        <v>250</v>
      </c>
      <c r="D56" s="35"/>
      <c r="E56" s="23">
        <f t="shared" si="4"/>
        <v>340</v>
      </c>
      <c r="F56" s="3"/>
      <c r="G56" s="3"/>
      <c r="O56" s="33"/>
    </row>
    <row r="57" spans="1:15" x14ac:dyDescent="0.2">
      <c r="A57" s="3" t="s">
        <v>41</v>
      </c>
      <c r="B57" s="3">
        <v>1</v>
      </c>
      <c r="C57" s="19">
        <v>328</v>
      </c>
      <c r="D57" s="35"/>
      <c r="E57" s="23">
        <f t="shared" si="4"/>
        <v>340</v>
      </c>
      <c r="F57" s="3"/>
      <c r="G57" s="3"/>
      <c r="O57" s="33"/>
    </row>
    <row r="58" spans="1:15" x14ac:dyDescent="0.2">
      <c r="A58" s="3" t="s">
        <v>28</v>
      </c>
      <c r="B58" s="3"/>
      <c r="C58" s="19">
        <v>75</v>
      </c>
      <c r="D58" s="35"/>
      <c r="E58" s="23">
        <v>75</v>
      </c>
      <c r="F58" s="3"/>
      <c r="G58" s="3"/>
      <c r="O58" s="33"/>
    </row>
    <row r="59" spans="1:15" s="3" customFormat="1" x14ac:dyDescent="0.2">
      <c r="A59" s="3" t="s">
        <v>276</v>
      </c>
      <c r="B59" s="3">
        <v>6</v>
      </c>
      <c r="C59" s="19">
        <f>6*80</f>
        <v>480</v>
      </c>
      <c r="D59" s="35"/>
      <c r="E59" s="23">
        <f>C59</f>
        <v>480</v>
      </c>
      <c r="O59" s="33"/>
    </row>
    <row r="60" spans="1:15" x14ac:dyDescent="0.2">
      <c r="A60" s="1" t="s">
        <v>51</v>
      </c>
      <c r="B60" s="1">
        <f>SUM(B51:B59)</f>
        <v>16</v>
      </c>
      <c r="C60" s="68">
        <f>SUM(C51:C59)</f>
        <v>2891</v>
      </c>
      <c r="D60" s="35"/>
      <c r="E60" s="24">
        <f>SUM(E51:E59)</f>
        <v>3955</v>
      </c>
      <c r="F60" s="3"/>
      <c r="G60" s="3"/>
      <c r="O60" s="33"/>
    </row>
    <row r="61" spans="1:15" x14ac:dyDescent="0.2">
      <c r="A61" s="1" t="s">
        <v>112</v>
      </c>
      <c r="B61" s="1"/>
      <c r="C61" s="68">
        <f>+C60+C46+C48</f>
        <v>8321</v>
      </c>
      <c r="D61" s="24"/>
      <c r="E61" s="24">
        <f>+E46+E48+E60</f>
        <v>12575</v>
      </c>
      <c r="F61" s="3"/>
      <c r="G61" s="3"/>
      <c r="O61" s="33"/>
    </row>
    <row r="62" spans="1:15" x14ac:dyDescent="0.2">
      <c r="A62" s="3"/>
      <c r="B62" s="3"/>
      <c r="C62" s="19"/>
      <c r="D62" s="24"/>
      <c r="E62" s="23"/>
      <c r="F62" s="3"/>
      <c r="G62" s="3"/>
      <c r="O62" s="33"/>
    </row>
    <row r="63" spans="1:15" x14ac:dyDescent="0.2">
      <c r="A63" s="1" t="s">
        <v>21</v>
      </c>
      <c r="B63" s="1"/>
      <c r="C63" s="19"/>
      <c r="D63" s="35"/>
      <c r="E63" s="23"/>
      <c r="F63" s="29"/>
      <c r="G63" s="3"/>
      <c r="O63" s="33"/>
    </row>
    <row r="64" spans="1:15" x14ac:dyDescent="0.2">
      <c r="A64" s="3" t="s">
        <v>75</v>
      </c>
      <c r="B64" s="3">
        <v>1</v>
      </c>
      <c r="C64" s="19"/>
      <c r="D64" s="35"/>
      <c r="E64" s="23">
        <v>360</v>
      </c>
      <c r="F64" s="3"/>
      <c r="O64" s="33"/>
    </row>
    <row r="65" spans="1:15" x14ac:dyDescent="0.2">
      <c r="A65" s="3" t="s">
        <v>76</v>
      </c>
      <c r="B65" s="3">
        <v>1</v>
      </c>
      <c r="C65" s="19"/>
      <c r="D65" s="35"/>
      <c r="E65" s="23">
        <v>360</v>
      </c>
      <c r="F65" s="3"/>
      <c r="G65" s="3"/>
      <c r="O65" s="33"/>
    </row>
    <row r="66" spans="1:15" x14ac:dyDescent="0.2">
      <c r="A66" s="3" t="s">
        <v>77</v>
      </c>
      <c r="B66" s="3">
        <v>1</v>
      </c>
      <c r="C66" s="19"/>
      <c r="D66" s="35"/>
      <c r="E66" s="23">
        <v>360</v>
      </c>
      <c r="F66" s="3"/>
      <c r="G66" s="3"/>
      <c r="O66" s="33"/>
    </row>
    <row r="67" spans="1:15" x14ac:dyDescent="0.2">
      <c r="A67" s="3" t="s">
        <v>106</v>
      </c>
      <c r="B67" s="3">
        <v>1</v>
      </c>
      <c r="D67" s="35"/>
      <c r="E67" s="23">
        <v>360</v>
      </c>
      <c r="F67" s="3"/>
      <c r="G67" s="3"/>
      <c r="O67" s="24"/>
    </row>
    <row r="68" spans="1:15" x14ac:dyDescent="0.2">
      <c r="A68" s="3" t="s">
        <v>78</v>
      </c>
      <c r="B68" s="3">
        <v>1</v>
      </c>
      <c r="C68" s="19"/>
      <c r="D68" s="35"/>
      <c r="E68" s="23">
        <v>600</v>
      </c>
      <c r="F68" s="3"/>
      <c r="G68" s="3"/>
      <c r="O68" s="24"/>
    </row>
    <row r="69" spans="1:15" x14ac:dyDescent="0.2">
      <c r="A69" s="3" t="s">
        <v>79</v>
      </c>
      <c r="B69" s="3">
        <v>1</v>
      </c>
      <c r="C69" s="19"/>
      <c r="D69" s="35"/>
      <c r="E69" s="23">
        <v>360</v>
      </c>
      <c r="F69" s="3"/>
      <c r="G69" s="3"/>
      <c r="O69" s="33"/>
    </row>
    <row r="70" spans="1:15" s="1" customFormat="1" x14ac:dyDescent="0.2">
      <c r="A70" s="1" t="s">
        <v>48</v>
      </c>
      <c r="B70" s="24"/>
      <c r="C70" s="20">
        <v>2250</v>
      </c>
      <c r="D70" s="35"/>
      <c r="E70" s="24">
        <f>SUM(E64:E69)</f>
        <v>2400</v>
      </c>
      <c r="O70" s="33"/>
    </row>
    <row r="71" spans="1:15" s="1" customFormat="1" x14ac:dyDescent="0.2">
      <c r="B71" s="24"/>
      <c r="C71" s="20"/>
      <c r="D71" s="24"/>
      <c r="E71" s="24"/>
      <c r="O71" s="33"/>
    </row>
    <row r="72" spans="1:15" x14ac:dyDescent="0.2">
      <c r="A72" s="1" t="s">
        <v>15</v>
      </c>
      <c r="B72" s="1"/>
      <c r="D72" s="24"/>
      <c r="E72" s="23"/>
      <c r="F72" s="3"/>
      <c r="G72" s="3"/>
      <c r="O72" s="33"/>
    </row>
    <row r="73" spans="1:15" x14ac:dyDescent="0.2">
      <c r="A73" s="3" t="s">
        <v>86</v>
      </c>
      <c r="B73" s="3">
        <v>3</v>
      </c>
      <c r="C73" s="20"/>
      <c r="D73" s="35"/>
      <c r="E73" s="23">
        <f>545*B73</f>
        <v>1635</v>
      </c>
      <c r="F73" s="3"/>
      <c r="O73" s="33"/>
    </row>
    <row r="74" spans="1:15" s="3" customFormat="1" x14ac:dyDescent="0.2">
      <c r="A74" s="3" t="s">
        <v>87</v>
      </c>
      <c r="B74" s="3">
        <v>9</v>
      </c>
      <c r="D74" s="97"/>
      <c r="E74" s="23">
        <f>545*B74</f>
        <v>4905</v>
      </c>
      <c r="F74" s="1"/>
      <c r="O74" s="33"/>
    </row>
    <row r="75" spans="1:15" x14ac:dyDescent="0.2">
      <c r="A75" s="3" t="s">
        <v>88</v>
      </c>
      <c r="B75" s="3">
        <v>6</v>
      </c>
      <c r="D75" s="35"/>
      <c r="E75" s="23">
        <f>545*B75</f>
        <v>3270</v>
      </c>
      <c r="F75" s="3"/>
      <c r="G75" s="3"/>
      <c r="O75" s="33"/>
    </row>
    <row r="76" spans="1:15" x14ac:dyDescent="0.2">
      <c r="A76" s="3" t="s">
        <v>89</v>
      </c>
      <c r="B76" s="3">
        <v>3</v>
      </c>
      <c r="C76" s="19"/>
      <c r="D76" s="35"/>
      <c r="E76" s="23">
        <f>545*B76</f>
        <v>1635</v>
      </c>
      <c r="F76" s="3"/>
      <c r="G76" s="3"/>
      <c r="O76" s="33"/>
    </row>
    <row r="77" spans="1:15" s="3" customFormat="1" x14ac:dyDescent="0.2">
      <c r="A77" s="3" t="s">
        <v>90</v>
      </c>
      <c r="B77" s="3">
        <v>4</v>
      </c>
      <c r="C77" s="19"/>
      <c r="D77" s="35"/>
      <c r="E77" s="23">
        <f>545+750+450</f>
        <v>1745</v>
      </c>
      <c r="O77" s="24"/>
    </row>
    <row r="78" spans="1:15" x14ac:dyDescent="0.2">
      <c r="A78" s="3" t="s">
        <v>82</v>
      </c>
      <c r="B78" s="3">
        <v>7</v>
      </c>
      <c r="C78" s="19" t="s">
        <v>278</v>
      </c>
      <c r="D78" s="35"/>
      <c r="E78" s="23">
        <f>545*B78</f>
        <v>3815</v>
      </c>
      <c r="F78" s="3"/>
      <c r="G78" s="3"/>
      <c r="O78" s="24"/>
    </row>
    <row r="79" spans="1:15" x14ac:dyDescent="0.2">
      <c r="A79" s="3" t="s">
        <v>71</v>
      </c>
      <c r="B79" s="3">
        <v>2</v>
      </c>
      <c r="C79" s="19"/>
      <c r="D79" s="90"/>
      <c r="E79" s="23">
        <f>545*B79</f>
        <v>1090</v>
      </c>
      <c r="F79" s="3"/>
      <c r="G79" s="3"/>
      <c r="O79" s="33"/>
    </row>
    <row r="80" spans="1:15" x14ac:dyDescent="0.2">
      <c r="A80" s="3" t="s">
        <v>91</v>
      </c>
      <c r="B80" s="3">
        <v>1</v>
      </c>
      <c r="C80" s="19"/>
      <c r="D80" s="35"/>
      <c r="E80" s="23">
        <f>545*B80</f>
        <v>545</v>
      </c>
      <c r="F80" s="3"/>
      <c r="G80" s="3"/>
      <c r="O80" s="33"/>
    </row>
    <row r="81" spans="1:15" x14ac:dyDescent="0.2">
      <c r="A81" s="3" t="s">
        <v>92</v>
      </c>
      <c r="B81" s="3">
        <v>10</v>
      </c>
      <c r="C81" s="19"/>
      <c r="D81" s="35"/>
      <c r="E81" s="23">
        <f>545*B81</f>
        <v>5450</v>
      </c>
      <c r="F81" s="3"/>
      <c r="G81" s="3"/>
      <c r="O81" s="33"/>
    </row>
    <row r="82" spans="1:15" x14ac:dyDescent="0.2">
      <c r="A82" s="3" t="s">
        <v>93</v>
      </c>
      <c r="B82" s="3">
        <v>1</v>
      </c>
      <c r="C82" s="19"/>
      <c r="D82" s="35"/>
      <c r="E82" s="23">
        <f>545*B82</f>
        <v>545</v>
      </c>
      <c r="F82" s="3"/>
      <c r="G82" s="3"/>
      <c r="O82" s="33"/>
    </row>
    <row r="83" spans="1:15" s="1" customFormat="1" x14ac:dyDescent="0.2">
      <c r="A83" s="1" t="s">
        <v>289</v>
      </c>
      <c r="B83" s="1">
        <f>SUM(B73:B82)</f>
        <v>46</v>
      </c>
      <c r="C83" s="20">
        <f>20450+740+400+545+700</f>
        <v>22835</v>
      </c>
      <c r="D83" s="35"/>
      <c r="E83" s="27">
        <f>SUM(E73:E82)</f>
        <v>24635</v>
      </c>
      <c r="F83" s="16"/>
      <c r="O83" s="33"/>
    </row>
    <row r="84" spans="1:15" s="1" customFormat="1" x14ac:dyDescent="0.2">
      <c r="A84" s="12"/>
      <c r="C84" s="20"/>
      <c r="D84" s="35"/>
      <c r="E84" s="27"/>
      <c r="F84" s="16"/>
      <c r="O84" s="33"/>
    </row>
    <row r="85" spans="1:15" x14ac:dyDescent="0.2">
      <c r="A85" s="1" t="s">
        <v>19</v>
      </c>
      <c r="B85" s="1"/>
      <c r="D85" s="27"/>
      <c r="F85" s="29"/>
      <c r="G85" s="3"/>
      <c r="O85" s="33"/>
    </row>
    <row r="86" spans="1:15" x14ac:dyDescent="0.2">
      <c r="A86" s="3" t="s">
        <v>95</v>
      </c>
      <c r="B86" s="3"/>
      <c r="C86" s="19">
        <v>1000</v>
      </c>
      <c r="D86" s="35"/>
      <c r="E86" s="23">
        <v>2400</v>
      </c>
      <c r="F86" s="3"/>
      <c r="O86" s="80"/>
    </row>
    <row r="87" spans="1:15" x14ac:dyDescent="0.2">
      <c r="A87" s="3" t="s">
        <v>96</v>
      </c>
      <c r="B87" s="3"/>
      <c r="C87" s="19">
        <v>698</v>
      </c>
      <c r="D87" s="35"/>
      <c r="E87" s="23">
        <v>2400</v>
      </c>
      <c r="F87" s="3"/>
      <c r="G87" s="3"/>
      <c r="O87" s="33"/>
    </row>
    <row r="88" spans="1:15" x14ac:dyDescent="0.2">
      <c r="A88" s="1" t="s">
        <v>94</v>
      </c>
      <c r="B88" s="3"/>
      <c r="C88" s="20">
        <f>SUM(C86:C87)</f>
        <v>1698</v>
      </c>
      <c r="D88" s="35"/>
      <c r="E88" s="24">
        <f>SUM(E86:E87)</f>
        <v>4800</v>
      </c>
      <c r="F88" s="3"/>
      <c r="G88" s="3"/>
      <c r="O88" s="33"/>
    </row>
    <row r="89" spans="1:15" x14ac:dyDescent="0.2">
      <c r="A89" s="1"/>
      <c r="B89" s="3"/>
      <c r="C89" s="20"/>
      <c r="D89" s="35"/>
      <c r="E89" s="24"/>
      <c r="F89" s="3"/>
      <c r="G89" s="3"/>
      <c r="O89" s="33"/>
    </row>
    <row r="90" spans="1:15" s="85" customFormat="1" x14ac:dyDescent="0.2">
      <c r="A90" s="98" t="s">
        <v>282</v>
      </c>
      <c r="B90" s="84">
        <v>6</v>
      </c>
      <c r="C90" s="100">
        <v>5000</v>
      </c>
      <c r="D90" s="87"/>
      <c r="E90" s="99">
        <v>3000</v>
      </c>
      <c r="F90" s="84"/>
      <c r="G90" s="84"/>
      <c r="O90" s="82"/>
    </row>
    <row r="91" spans="1:15" x14ac:dyDescent="0.2">
      <c r="A91" s="1"/>
      <c r="B91" s="3"/>
      <c r="C91" s="19"/>
      <c r="D91" s="24"/>
      <c r="E91" s="24"/>
      <c r="F91" s="3"/>
      <c r="G91" s="3"/>
      <c r="O91" s="33"/>
    </row>
    <row r="92" spans="1:15" x14ac:dyDescent="0.2">
      <c r="A92" s="1" t="s">
        <v>283</v>
      </c>
      <c r="B92" s="3"/>
      <c r="C92" s="19">
        <v>12000</v>
      </c>
      <c r="D92" s="24"/>
      <c r="E92" s="23">
        <v>12000</v>
      </c>
      <c r="F92" s="3"/>
      <c r="G92" s="3"/>
      <c r="O92" s="33"/>
    </row>
    <row r="93" spans="1:15" s="1" customFormat="1" x14ac:dyDescent="0.2">
      <c r="B93" s="24"/>
      <c r="C93" s="20">
        <f>SUM(C92)</f>
        <v>12000</v>
      </c>
      <c r="D93" s="35"/>
      <c r="E93" s="24">
        <f>E92</f>
        <v>12000</v>
      </c>
      <c r="O93" s="27"/>
    </row>
    <row r="94" spans="1:15" x14ac:dyDescent="0.2">
      <c r="A94" s="1"/>
      <c r="B94" s="3"/>
      <c r="C94" s="19"/>
      <c r="D94" s="24"/>
      <c r="E94" s="24"/>
      <c r="F94" s="3"/>
      <c r="G94" s="3"/>
      <c r="O94" s="33"/>
    </row>
    <row r="95" spans="1:15" x14ac:dyDescent="0.2">
      <c r="A95" s="1" t="s">
        <v>284</v>
      </c>
      <c r="B95" s="3"/>
      <c r="C95" s="19">
        <v>2</v>
      </c>
      <c r="D95" s="24"/>
      <c r="E95" s="23">
        <v>7000</v>
      </c>
      <c r="F95" s="3"/>
      <c r="G95" s="3"/>
      <c r="O95" s="33"/>
    </row>
    <row r="96" spans="1:15" s="1" customFormat="1" x14ac:dyDescent="0.2">
      <c r="B96" s="24"/>
      <c r="C96" s="20">
        <f>SUM(C95)</f>
        <v>2</v>
      </c>
      <c r="D96" s="35"/>
      <c r="E96" s="24">
        <f>E95</f>
        <v>7000</v>
      </c>
      <c r="O96" s="27"/>
    </row>
    <row r="97" spans="1:252" s="72" customFormat="1" x14ac:dyDescent="0.2">
      <c r="A97" s="72" t="s">
        <v>274</v>
      </c>
      <c r="C97" s="73">
        <f>+C96+C88+C83+C70+C61+C32+C90+C93</f>
        <v>120647.4</v>
      </c>
      <c r="D97" s="73">
        <v>292747.02</v>
      </c>
      <c r="E97" s="73">
        <f>+E96+E88+E83+E70+E61+E32+E90+E93</f>
        <v>291410</v>
      </c>
      <c r="O97" s="33"/>
    </row>
    <row r="98" spans="1:252" s="1" customFormat="1" x14ac:dyDescent="0.2">
      <c r="C98" s="24"/>
      <c r="E98" s="24"/>
      <c r="O98" s="33"/>
    </row>
    <row r="99" spans="1:252" x14ac:dyDescent="0.2">
      <c r="A99" s="1" t="s">
        <v>286</v>
      </c>
      <c r="B99" s="3"/>
      <c r="C99" s="19"/>
      <c r="D99" s="24"/>
      <c r="E99" s="23"/>
      <c r="F99" s="3"/>
      <c r="O99" s="24"/>
    </row>
    <row r="100" spans="1:252" x14ac:dyDescent="0.2">
      <c r="A100" s="3" t="s">
        <v>27</v>
      </c>
      <c r="B100" s="3"/>
      <c r="C100" s="19">
        <v>1900</v>
      </c>
      <c r="D100" s="35"/>
      <c r="E100" s="23">
        <v>500</v>
      </c>
      <c r="F100" s="3"/>
      <c r="G100" s="29"/>
      <c r="O100" s="24"/>
    </row>
    <row r="101" spans="1:252" s="72" customFormat="1" x14ac:dyDescent="0.2">
      <c r="A101" s="72" t="s">
        <v>273</v>
      </c>
      <c r="C101" s="71">
        <f>SUM(C100)</f>
        <v>1900</v>
      </c>
      <c r="D101" s="91">
        <f>C101</f>
        <v>1900</v>
      </c>
      <c r="E101" s="73">
        <f>SUM(E100:E100)</f>
        <v>500</v>
      </c>
      <c r="O101" s="33"/>
    </row>
    <row r="102" spans="1:252" x14ac:dyDescent="0.2">
      <c r="A102" s="1"/>
      <c r="B102" s="1"/>
      <c r="C102" s="19"/>
      <c r="D102" s="73"/>
      <c r="E102" s="23"/>
      <c r="F102" s="3"/>
      <c r="G102" s="3"/>
      <c r="O102" s="24"/>
    </row>
    <row r="103" spans="1:252" x14ac:dyDescent="0.2">
      <c r="A103" s="1" t="s">
        <v>22</v>
      </c>
      <c r="B103" s="1"/>
      <c r="C103" s="19"/>
      <c r="D103" s="35"/>
      <c r="E103" s="23"/>
      <c r="F103" s="3"/>
      <c r="G103" s="3"/>
      <c r="O103" s="24"/>
    </row>
    <row r="104" spans="1:252" x14ac:dyDescent="0.2">
      <c r="A104" s="3" t="s">
        <v>281</v>
      </c>
      <c r="B104" s="3"/>
      <c r="C104" s="19">
        <v>500</v>
      </c>
      <c r="D104" s="35"/>
      <c r="E104" s="23">
        <v>500</v>
      </c>
      <c r="F104" s="3"/>
      <c r="O104" s="24"/>
    </row>
    <row r="105" spans="1:252" s="72" customFormat="1" x14ac:dyDescent="0.2">
      <c r="A105" s="72" t="s">
        <v>49</v>
      </c>
      <c r="C105" s="71">
        <f>SUM(C104)</f>
        <v>500</v>
      </c>
      <c r="D105" s="91">
        <f>C105</f>
        <v>500</v>
      </c>
      <c r="E105" s="71">
        <f>SUM(E104:E104)</f>
        <v>500</v>
      </c>
      <c r="O105" s="33"/>
      <c r="IR105" s="74">
        <f>SUM(C105:IQ105)</f>
        <v>1500</v>
      </c>
    </row>
    <row r="106" spans="1:252" x14ac:dyDescent="0.2">
      <c r="A106" s="1"/>
      <c r="B106" s="1"/>
      <c r="C106" s="19"/>
      <c r="E106" s="23"/>
      <c r="F106" s="3"/>
      <c r="G106" s="3"/>
      <c r="O106" s="33"/>
    </row>
    <row r="107" spans="1:252" x14ac:dyDescent="0.2">
      <c r="A107" s="1" t="s">
        <v>16</v>
      </c>
      <c r="B107" s="1"/>
      <c r="C107" s="19"/>
      <c r="D107" s="35"/>
      <c r="E107" s="23"/>
      <c r="F107" s="3"/>
      <c r="G107" s="3"/>
      <c r="O107" s="33"/>
    </row>
    <row r="108" spans="1:252" ht="25.5" x14ac:dyDescent="0.2">
      <c r="A108" s="8" t="s">
        <v>100</v>
      </c>
      <c r="B108" s="10"/>
      <c r="C108" s="19">
        <v>36578</v>
      </c>
      <c r="D108" s="35"/>
      <c r="E108" s="23">
        <f>C108*105%</f>
        <v>38406.9</v>
      </c>
      <c r="F108" s="3"/>
      <c r="G108" s="3"/>
      <c r="O108" s="33"/>
    </row>
    <row r="109" spans="1:252" s="72" customFormat="1" x14ac:dyDescent="0.2">
      <c r="A109" s="75" t="s">
        <v>50</v>
      </c>
      <c r="B109" s="76"/>
      <c r="C109" s="71">
        <f>SUM(C108)</f>
        <v>36578</v>
      </c>
      <c r="D109" s="73">
        <v>41968.37</v>
      </c>
      <c r="E109" s="73">
        <f>SUM(+E108)</f>
        <v>38406.9</v>
      </c>
      <c r="O109" s="33"/>
    </row>
    <row r="110" spans="1:252" x14ac:dyDescent="0.2">
      <c r="A110" s="6"/>
      <c r="B110" s="3"/>
      <c r="C110" s="19"/>
      <c r="D110" s="35"/>
      <c r="E110" s="28"/>
      <c r="F110" s="8"/>
      <c r="G110" s="3"/>
      <c r="O110" s="33"/>
    </row>
    <row r="111" spans="1:252" x14ac:dyDescent="0.2">
      <c r="A111" s="1" t="s">
        <v>56</v>
      </c>
      <c r="B111" s="1"/>
      <c r="C111" s="19"/>
      <c r="D111" s="92"/>
      <c r="E111" s="23"/>
      <c r="F111" s="3"/>
      <c r="G111" s="3"/>
      <c r="O111" s="35"/>
    </row>
    <row r="112" spans="1:252" x14ac:dyDescent="0.2">
      <c r="A112" s="3" t="s">
        <v>20</v>
      </c>
      <c r="B112" s="3"/>
      <c r="C112" s="19">
        <v>1500</v>
      </c>
      <c r="D112" s="35"/>
      <c r="E112" s="23">
        <v>1500</v>
      </c>
      <c r="F112" s="3"/>
      <c r="G112" s="29"/>
      <c r="O112" s="33"/>
    </row>
    <row r="113" spans="1:15" x14ac:dyDescent="0.2">
      <c r="A113" s="3" t="s">
        <v>111</v>
      </c>
      <c r="B113" s="3"/>
      <c r="C113" s="19">
        <v>2020</v>
      </c>
      <c r="D113" s="23"/>
      <c r="E113" s="23">
        <f>C113*105%</f>
        <v>2121</v>
      </c>
      <c r="F113" s="3"/>
      <c r="G113" s="3"/>
      <c r="O113" s="36"/>
    </row>
    <row r="114" spans="1:15" x14ac:dyDescent="0.2">
      <c r="A114" s="3" t="s">
        <v>3</v>
      </c>
      <c r="B114" s="3">
        <v>2</v>
      </c>
      <c r="C114" s="19">
        <v>1200</v>
      </c>
      <c r="D114" s="35"/>
      <c r="E114" s="23">
        <v>3000</v>
      </c>
      <c r="F114" s="3"/>
      <c r="G114" s="3"/>
      <c r="O114" s="33"/>
    </row>
    <row r="115" spans="1:15" x14ac:dyDescent="0.2">
      <c r="A115" s="3" t="s">
        <v>42</v>
      </c>
      <c r="B115" s="3">
        <v>1</v>
      </c>
      <c r="C115" s="19">
        <v>1069</v>
      </c>
      <c r="D115" s="23"/>
      <c r="E115" s="23">
        <v>1500</v>
      </c>
      <c r="F115" s="3"/>
      <c r="G115" s="3"/>
      <c r="O115" s="23"/>
    </row>
    <row r="116" spans="1:15" x14ac:dyDescent="0.2">
      <c r="A116" s="3" t="s">
        <v>107</v>
      </c>
      <c r="B116" s="3">
        <v>1</v>
      </c>
      <c r="C116" s="23">
        <v>1200</v>
      </c>
      <c r="D116" s="23"/>
      <c r="E116" s="23">
        <v>1200</v>
      </c>
      <c r="F116" s="3"/>
      <c r="G116" s="3"/>
      <c r="O116" s="33"/>
    </row>
    <row r="117" spans="1:15" s="70" customFormat="1" x14ac:dyDescent="0.2">
      <c r="A117" s="72" t="s">
        <v>272</v>
      </c>
      <c r="C117" s="73">
        <f t="shared" ref="C117" si="5">SUM(C112:C116)</f>
        <v>6989</v>
      </c>
      <c r="D117" s="73">
        <v>10185.31</v>
      </c>
      <c r="E117" s="73">
        <f>SUM(E112:E116)</f>
        <v>9321</v>
      </c>
      <c r="O117" s="23"/>
    </row>
    <row r="118" spans="1:15" x14ac:dyDescent="0.2">
      <c r="B118" s="3"/>
      <c r="C118" s="19"/>
      <c r="D118" s="24"/>
      <c r="E118" s="23"/>
      <c r="F118" s="3"/>
      <c r="G118" s="3"/>
      <c r="O118" s="23"/>
    </row>
    <row r="119" spans="1:15" x14ac:dyDescent="0.2">
      <c r="A119" s="3" t="s">
        <v>43</v>
      </c>
      <c r="B119" s="3"/>
      <c r="C119" s="19">
        <v>1000</v>
      </c>
      <c r="D119" s="35"/>
      <c r="E119" s="23">
        <v>35000</v>
      </c>
      <c r="F119" s="3"/>
      <c r="G119" s="3"/>
      <c r="O119" s="24"/>
    </row>
    <row r="120" spans="1:15" s="70" customFormat="1" x14ac:dyDescent="0.2">
      <c r="A120" s="72" t="s">
        <v>271</v>
      </c>
      <c r="C120" s="71">
        <f>SUM(C119)</f>
        <v>1000</v>
      </c>
      <c r="D120" s="93">
        <v>38245.449999999997</v>
      </c>
      <c r="E120" s="73">
        <f>SUM(E119)</f>
        <v>35000</v>
      </c>
      <c r="O120" s="33"/>
    </row>
    <row r="121" spans="1:15" x14ac:dyDescent="0.2">
      <c r="A121" s="3"/>
      <c r="B121" s="3"/>
      <c r="C121" s="19"/>
      <c r="F121" s="7"/>
      <c r="G121" s="3"/>
      <c r="O121" s="33"/>
    </row>
    <row r="122" spans="1:15" s="70" customFormat="1" x14ac:dyDescent="0.2">
      <c r="A122" s="69" t="s">
        <v>34</v>
      </c>
      <c r="C122" s="71">
        <f>+C120+C117+C109+C105+C101+C97+C28+C20+C14</f>
        <v>662773.4</v>
      </c>
      <c r="D122" s="91">
        <f>+D120+D117+D109+D105+D101+D97+D28+D20+D14</f>
        <v>1119501.3700000001</v>
      </c>
      <c r="E122" s="91">
        <f>+E120+E117+E109+E105+E101+E97+E28+E20+E14</f>
        <v>1151355.946</v>
      </c>
      <c r="F122" s="78"/>
      <c r="O122" s="37"/>
    </row>
    <row r="123" spans="1:15" x14ac:dyDescent="0.2">
      <c r="A123" s="9"/>
      <c r="B123" s="9"/>
      <c r="C123" s="19"/>
      <c r="D123" s="91"/>
      <c r="E123" s="19"/>
      <c r="F123" s="23"/>
      <c r="G123" s="3"/>
      <c r="O123" s="71" t="e">
        <f>+O121+#REF!+#REF!+O106+O102+O98+O29+O20+O14</f>
        <v>#REF!</v>
      </c>
    </row>
    <row r="124" spans="1:15" x14ac:dyDescent="0.2">
      <c r="B124" s="21"/>
      <c r="D124" s="94"/>
      <c r="E124" s="17"/>
      <c r="O124" s="19"/>
    </row>
    <row r="125" spans="1:15" x14ac:dyDescent="0.2">
      <c r="D125" s="95"/>
      <c r="F125" s="21"/>
      <c r="O125" s="17"/>
    </row>
    <row r="126" spans="1:15" x14ac:dyDescent="0.2">
      <c r="B126" s="79"/>
      <c r="F126" s="21"/>
    </row>
  </sheetData>
  <sortState xmlns:xlrd2="http://schemas.microsoft.com/office/spreadsheetml/2017/richdata2" ref="O19:O36">
    <sortCondition ref="O36"/>
  </sortState>
  <customSheetViews>
    <customSheetView guid="{1449F177-1BAD-4CE4-B4CF-D3D3A89285FD}">
      <pageMargins left="0.75" right="0.75" top="1" bottom="1" header="0.5" footer="0.5"/>
      <headerFooter alignWithMargins="0"/>
    </customSheetView>
  </customSheetViews>
  <phoneticPr fontId="0" type="noConversion"/>
  <hyperlinks>
    <hyperlink ref="F2" r:id="rId1" xr:uid="{1E8ACCCA-02EA-4A03-9FED-27D6AA19CC2B}"/>
  </hyperlinks>
  <pageMargins left="0.23622047244094491" right="0.23622047244094491" top="0.74803149606299213" bottom="0.74803149606299213" header="0.31496062992125984" footer="0.31496062992125984"/>
  <pageSetup paperSize="9" fitToHeight="0" orientation="landscape" r:id="rId2"/>
  <headerFooter alignWithMargins="0">
    <oddHeader>Page &amp;P&amp;R&amp;F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W143"/>
  <sheetViews>
    <sheetView topLeftCell="A128" workbookViewId="0">
      <selection activeCell="J141" sqref="J141"/>
    </sheetView>
  </sheetViews>
  <sheetFormatPr defaultRowHeight="12.75" x14ac:dyDescent="0.2"/>
  <cols>
    <col min="1" max="1" width="29" customWidth="1"/>
    <col min="2" max="2" width="10.7109375" customWidth="1"/>
    <col min="3" max="3" width="15" customWidth="1"/>
    <col min="4" max="4" width="22.5703125" customWidth="1"/>
    <col min="5" max="5" width="8.85546875" style="39"/>
    <col min="6" max="6" width="14.5703125" style="17" customWidth="1"/>
    <col min="7" max="7" width="15.85546875" style="44" customWidth="1"/>
    <col min="8" max="8" width="43" hidden="1" customWidth="1"/>
    <col min="9" max="9" width="0" hidden="1" customWidth="1"/>
    <col min="10" max="10" width="22" style="21" customWidth="1"/>
    <col min="11" max="11" width="44.140625" customWidth="1"/>
    <col min="12" max="12" width="21.28515625" customWidth="1"/>
  </cols>
  <sheetData>
    <row r="2" spans="1:12" ht="18" x14ac:dyDescent="0.25">
      <c r="A2" s="1"/>
      <c r="D2" s="38" t="s">
        <v>114</v>
      </c>
      <c r="F2" s="40"/>
      <c r="G2" s="41"/>
      <c r="H2" s="42"/>
      <c r="I2" s="42"/>
      <c r="J2" s="43"/>
    </row>
    <row r="3" spans="1:12" x14ac:dyDescent="0.2">
      <c r="A3" s="3"/>
    </row>
    <row r="4" spans="1:12" ht="18" x14ac:dyDescent="0.25">
      <c r="D4" s="38" t="s">
        <v>115</v>
      </c>
      <c r="E4" s="45"/>
      <c r="F4" s="46"/>
      <c r="G4" s="47"/>
    </row>
    <row r="5" spans="1:12" x14ac:dyDescent="0.2">
      <c r="E5" s="48"/>
    </row>
    <row r="6" spans="1:12" x14ac:dyDescent="0.2">
      <c r="A6" s="4" t="s">
        <v>33</v>
      </c>
      <c r="B6" s="4"/>
      <c r="C6" s="1" t="s">
        <v>116</v>
      </c>
      <c r="D6" s="3" t="s">
        <v>117</v>
      </c>
      <c r="E6" s="48" t="s">
        <v>118</v>
      </c>
      <c r="F6" s="18" t="s">
        <v>31</v>
      </c>
      <c r="G6" s="49" t="s">
        <v>30</v>
      </c>
      <c r="H6" s="1" t="s">
        <v>8</v>
      </c>
      <c r="J6" s="22" t="s">
        <v>52</v>
      </c>
      <c r="K6" s="2" t="s">
        <v>8</v>
      </c>
      <c r="L6" s="3" t="s">
        <v>54</v>
      </c>
    </row>
    <row r="7" spans="1:12" x14ac:dyDescent="0.2">
      <c r="A7" s="1" t="s">
        <v>119</v>
      </c>
      <c r="B7" s="1"/>
      <c r="C7" s="1"/>
      <c r="D7" s="2"/>
      <c r="E7" s="48"/>
      <c r="F7" s="18"/>
      <c r="G7" s="49"/>
      <c r="H7" s="1"/>
      <c r="I7" s="3"/>
      <c r="J7" s="23"/>
      <c r="K7" s="3"/>
      <c r="L7" s="3"/>
    </row>
    <row r="8" spans="1:12" hidden="1" x14ac:dyDescent="0.2">
      <c r="A8" s="3"/>
      <c r="B8" s="3"/>
      <c r="C8" s="3"/>
      <c r="D8" s="3"/>
      <c r="E8" s="50"/>
      <c r="F8" s="19"/>
      <c r="G8" s="51"/>
      <c r="H8" s="3"/>
      <c r="I8" s="3"/>
      <c r="J8" s="23"/>
      <c r="K8" s="3"/>
      <c r="L8" s="3"/>
    </row>
    <row r="9" spans="1:12" hidden="1" x14ac:dyDescent="0.2">
      <c r="A9" s="1" t="s">
        <v>0</v>
      </c>
      <c r="B9" s="1"/>
      <c r="C9" s="3"/>
      <c r="D9" s="3"/>
      <c r="E9" s="50"/>
      <c r="F9" s="19"/>
      <c r="G9" s="51"/>
      <c r="H9" s="3"/>
      <c r="I9" s="3"/>
      <c r="J9" s="23"/>
      <c r="K9" s="3"/>
      <c r="L9" s="3"/>
    </row>
    <row r="10" spans="1:12" hidden="1" x14ac:dyDescent="0.2">
      <c r="A10" s="3"/>
      <c r="B10" s="3"/>
      <c r="C10" s="3"/>
      <c r="D10" s="3"/>
      <c r="E10" s="50"/>
      <c r="F10" s="19"/>
      <c r="G10" s="51"/>
      <c r="H10" s="3"/>
      <c r="I10" s="3"/>
      <c r="J10" s="23"/>
      <c r="K10" s="3"/>
      <c r="L10" s="3"/>
    </row>
    <row r="11" spans="1:12" x14ac:dyDescent="0.2">
      <c r="A11" s="3" t="s">
        <v>1</v>
      </c>
      <c r="B11" s="3"/>
      <c r="C11" s="3"/>
      <c r="D11" s="3"/>
      <c r="E11" s="50"/>
      <c r="F11" s="19">
        <v>800</v>
      </c>
      <c r="G11" s="51" t="s">
        <v>24</v>
      </c>
      <c r="H11" s="3" t="s">
        <v>2</v>
      </c>
      <c r="I11" s="3"/>
      <c r="J11" s="23"/>
      <c r="K11" s="3" t="s">
        <v>120</v>
      </c>
      <c r="L11" s="3"/>
    </row>
    <row r="12" spans="1:12" hidden="1" x14ac:dyDescent="0.2">
      <c r="A12" s="3"/>
      <c r="B12" s="3"/>
      <c r="C12" s="3" t="s">
        <v>7</v>
      </c>
      <c r="D12" s="3"/>
      <c r="E12" s="50" t="s">
        <v>121</v>
      </c>
      <c r="F12" s="19" t="s">
        <v>122</v>
      </c>
      <c r="G12" s="51"/>
      <c r="H12" s="3" t="s">
        <v>123</v>
      </c>
      <c r="I12" s="3"/>
      <c r="J12" s="23"/>
      <c r="K12" s="3"/>
      <c r="L12" s="3"/>
    </row>
    <row r="13" spans="1:12" x14ac:dyDescent="0.2">
      <c r="A13" s="3" t="s">
        <v>7</v>
      </c>
      <c r="B13" s="3"/>
      <c r="C13" s="3" t="s">
        <v>124</v>
      </c>
      <c r="D13" s="52" t="s">
        <v>122</v>
      </c>
      <c r="E13" s="50">
        <v>2009</v>
      </c>
      <c r="F13" s="19">
        <v>800</v>
      </c>
      <c r="G13" s="51"/>
      <c r="H13" s="3"/>
      <c r="I13" s="3"/>
      <c r="J13" s="23"/>
      <c r="K13" s="3" t="s">
        <v>125</v>
      </c>
      <c r="L13" s="3"/>
    </row>
    <row r="14" spans="1:12" x14ac:dyDescent="0.2">
      <c r="A14" s="3" t="s">
        <v>3</v>
      </c>
      <c r="B14" s="3"/>
      <c r="C14" s="3"/>
      <c r="D14" s="52" t="s">
        <v>126</v>
      </c>
      <c r="E14" s="50"/>
      <c r="F14" s="19">
        <v>900</v>
      </c>
      <c r="G14" s="51" t="s">
        <v>24</v>
      </c>
      <c r="H14" s="3"/>
      <c r="I14" s="3"/>
      <c r="J14" s="23"/>
      <c r="K14" s="3"/>
      <c r="L14" s="3"/>
    </row>
    <row r="15" spans="1:12" x14ac:dyDescent="0.2">
      <c r="A15" s="3" t="s">
        <v>25</v>
      </c>
      <c r="B15" s="3"/>
      <c r="C15" s="3" t="s">
        <v>124</v>
      </c>
      <c r="D15" s="52" t="s">
        <v>127</v>
      </c>
      <c r="E15" s="50">
        <v>1975</v>
      </c>
      <c r="F15" s="19">
        <v>800</v>
      </c>
      <c r="G15" s="51" t="s">
        <v>24</v>
      </c>
      <c r="H15" s="3" t="s">
        <v>9</v>
      </c>
      <c r="I15" s="3"/>
      <c r="J15" s="23"/>
      <c r="K15" s="3"/>
      <c r="L15" s="3"/>
    </row>
    <row r="16" spans="1:12" x14ac:dyDescent="0.2">
      <c r="A16" s="3" t="s">
        <v>26</v>
      </c>
      <c r="B16" s="3"/>
      <c r="C16" s="3" t="s">
        <v>124</v>
      </c>
      <c r="D16" s="52" t="s">
        <v>127</v>
      </c>
      <c r="E16" s="50">
        <v>1975</v>
      </c>
      <c r="F16" s="19">
        <v>180</v>
      </c>
      <c r="G16" s="51"/>
      <c r="H16" s="3"/>
      <c r="I16" s="3"/>
      <c r="J16" s="23"/>
      <c r="K16" s="3"/>
      <c r="L16" s="3"/>
    </row>
    <row r="17" spans="1:12" x14ac:dyDescent="0.2">
      <c r="A17" s="3" t="s">
        <v>4</v>
      </c>
      <c r="B17" s="3"/>
      <c r="C17" s="3"/>
      <c r="D17" s="52"/>
      <c r="E17" s="50"/>
      <c r="F17" s="19">
        <v>3600</v>
      </c>
      <c r="G17" s="51" t="s">
        <v>24</v>
      </c>
      <c r="H17" s="3" t="s">
        <v>10</v>
      </c>
      <c r="I17" s="3"/>
      <c r="J17" s="23"/>
      <c r="K17" s="3"/>
      <c r="L17" s="3"/>
    </row>
    <row r="18" spans="1:12" x14ac:dyDescent="0.2">
      <c r="A18" s="3" t="s">
        <v>5</v>
      </c>
      <c r="B18" s="3"/>
      <c r="C18" s="3" t="s">
        <v>128</v>
      </c>
      <c r="D18" s="52" t="s">
        <v>129</v>
      </c>
      <c r="E18" s="50">
        <v>1981</v>
      </c>
      <c r="F18" s="19">
        <v>5000</v>
      </c>
      <c r="G18" s="51"/>
      <c r="H18" s="3"/>
      <c r="I18" s="3"/>
      <c r="J18" s="23"/>
      <c r="K18" s="3"/>
      <c r="L18" s="3"/>
    </row>
    <row r="19" spans="1:12" x14ac:dyDescent="0.2">
      <c r="A19" s="3" t="s">
        <v>130</v>
      </c>
      <c r="B19" s="3"/>
      <c r="C19" s="3" t="s">
        <v>128</v>
      </c>
      <c r="D19" s="52" t="s">
        <v>122</v>
      </c>
      <c r="E19" s="50">
        <v>1987</v>
      </c>
      <c r="F19" s="19">
        <v>10000</v>
      </c>
      <c r="G19" s="51" t="s">
        <v>24</v>
      </c>
      <c r="H19" s="3" t="s">
        <v>11</v>
      </c>
      <c r="I19" s="3"/>
      <c r="J19" s="23"/>
      <c r="K19" s="3"/>
      <c r="L19" s="3"/>
    </row>
    <row r="20" spans="1:12" x14ac:dyDescent="0.2">
      <c r="A20" s="3" t="s">
        <v>131</v>
      </c>
      <c r="B20" s="3"/>
      <c r="C20" s="3"/>
      <c r="D20" s="52"/>
      <c r="E20" s="50"/>
      <c r="F20" s="19"/>
      <c r="G20" s="51" t="s">
        <v>24</v>
      </c>
      <c r="H20" s="3" t="s">
        <v>132</v>
      </c>
      <c r="I20" s="3"/>
      <c r="J20" s="23"/>
      <c r="K20" s="3"/>
      <c r="L20" s="3"/>
    </row>
    <row r="21" spans="1:12" x14ac:dyDescent="0.2">
      <c r="A21" s="3" t="s">
        <v>6</v>
      </c>
      <c r="B21" s="3"/>
      <c r="C21" s="3" t="s">
        <v>124</v>
      </c>
      <c r="D21" s="52" t="s">
        <v>133</v>
      </c>
      <c r="E21" s="50">
        <v>1948</v>
      </c>
      <c r="F21" s="19">
        <v>7200</v>
      </c>
      <c r="G21" s="51" t="s">
        <v>24</v>
      </c>
      <c r="H21" s="3" t="s">
        <v>12</v>
      </c>
      <c r="I21" s="3"/>
      <c r="J21" s="23"/>
      <c r="K21" s="3"/>
      <c r="L21" s="3"/>
    </row>
    <row r="22" spans="1:12" x14ac:dyDescent="0.2">
      <c r="A22" s="1" t="s">
        <v>44</v>
      </c>
      <c r="B22" s="3"/>
      <c r="C22" s="1" t="s">
        <v>34</v>
      </c>
      <c r="D22" s="53">
        <f>SUM(F7:F21)</f>
        <v>29280</v>
      </c>
      <c r="E22" s="50"/>
      <c r="G22" s="51"/>
      <c r="H22" s="3"/>
      <c r="I22" s="3"/>
      <c r="J22" s="23"/>
      <c r="K22" s="3"/>
      <c r="L22" s="3"/>
    </row>
    <row r="23" spans="1:12" x14ac:dyDescent="0.2">
      <c r="A23" s="3"/>
      <c r="B23" s="3"/>
      <c r="C23" s="3"/>
      <c r="D23" s="52"/>
      <c r="E23" s="50"/>
      <c r="F23" s="19"/>
      <c r="G23" s="51"/>
      <c r="H23" s="3"/>
      <c r="I23" s="3"/>
      <c r="J23" s="23"/>
      <c r="K23" s="3"/>
      <c r="L23" s="3"/>
    </row>
    <row r="24" spans="1:12" x14ac:dyDescent="0.2">
      <c r="A24" s="3"/>
      <c r="B24" s="3"/>
      <c r="C24" s="3"/>
      <c r="D24" s="52"/>
      <c r="E24" s="50"/>
      <c r="F24" s="19"/>
      <c r="G24" s="51"/>
      <c r="H24" s="3"/>
      <c r="I24" s="3"/>
      <c r="J24" s="23"/>
      <c r="K24" s="3"/>
      <c r="L24" s="3"/>
    </row>
    <row r="25" spans="1:12" hidden="1" x14ac:dyDescent="0.2">
      <c r="A25" s="3"/>
      <c r="B25" s="3"/>
      <c r="C25" s="3"/>
      <c r="D25" s="52"/>
      <c r="E25" s="50"/>
      <c r="F25" s="19"/>
      <c r="G25" s="51"/>
      <c r="H25" s="3" t="s">
        <v>134</v>
      </c>
      <c r="I25" s="3"/>
      <c r="J25" s="23"/>
      <c r="K25" s="3"/>
      <c r="L25" s="3"/>
    </row>
    <row r="26" spans="1:12" hidden="1" x14ac:dyDescent="0.2">
      <c r="A26" s="3"/>
      <c r="B26" s="3"/>
      <c r="C26" s="3"/>
      <c r="D26" s="52"/>
      <c r="E26" s="50"/>
      <c r="F26" s="19"/>
      <c r="G26" s="51"/>
      <c r="H26" s="3"/>
      <c r="I26" s="3"/>
      <c r="J26" s="23"/>
      <c r="K26" s="3"/>
      <c r="L26" s="3"/>
    </row>
    <row r="27" spans="1:12" hidden="1" x14ac:dyDescent="0.2">
      <c r="A27" s="3"/>
      <c r="B27" s="3"/>
      <c r="C27" s="3"/>
      <c r="D27" s="52"/>
      <c r="E27" s="50"/>
      <c r="F27" s="19"/>
      <c r="G27" s="51"/>
      <c r="H27" s="3"/>
      <c r="I27" s="3"/>
      <c r="J27" s="23"/>
      <c r="K27" s="3"/>
      <c r="L27" s="3"/>
    </row>
    <row r="28" spans="1:12" x14ac:dyDescent="0.2">
      <c r="A28" s="1" t="s">
        <v>13</v>
      </c>
      <c r="B28" s="1"/>
      <c r="C28" s="3"/>
      <c r="D28" s="52"/>
      <c r="E28" s="50"/>
      <c r="F28" s="19"/>
      <c r="G28" s="51"/>
      <c r="H28" s="3"/>
      <c r="I28" s="3"/>
      <c r="J28" s="23"/>
      <c r="K28" s="3"/>
      <c r="L28" s="3"/>
    </row>
    <row r="29" spans="1:12" hidden="1" x14ac:dyDescent="0.2">
      <c r="A29" s="3"/>
      <c r="B29" s="3"/>
      <c r="C29" s="3"/>
      <c r="D29" s="52"/>
      <c r="E29" s="50"/>
      <c r="F29" s="19"/>
      <c r="G29" s="51"/>
      <c r="H29" s="3"/>
      <c r="I29" s="3"/>
      <c r="J29" s="23"/>
      <c r="K29" s="3"/>
      <c r="L29" s="3"/>
    </row>
    <row r="30" spans="1:12" x14ac:dyDescent="0.2">
      <c r="A30" s="3" t="s">
        <v>29</v>
      </c>
      <c r="B30" s="3"/>
      <c r="C30" s="3"/>
      <c r="D30" s="52"/>
      <c r="E30" s="50" t="s">
        <v>135</v>
      </c>
      <c r="F30" s="19">
        <v>500</v>
      </c>
      <c r="G30" s="54"/>
      <c r="H30" s="3"/>
      <c r="I30" s="3"/>
      <c r="J30" s="23"/>
      <c r="K30" s="3"/>
      <c r="L30" s="3"/>
    </row>
    <row r="31" spans="1:12" x14ac:dyDescent="0.2">
      <c r="A31" s="3" t="s">
        <v>35</v>
      </c>
      <c r="B31" s="3"/>
      <c r="C31" s="3"/>
      <c r="D31" s="52" t="s">
        <v>136</v>
      </c>
      <c r="E31" s="50">
        <v>2007</v>
      </c>
      <c r="F31" s="19">
        <v>430000</v>
      </c>
      <c r="G31" s="54">
        <v>530000</v>
      </c>
      <c r="H31" s="3"/>
      <c r="I31" s="3"/>
      <c r="J31" s="23">
        <f>G31</f>
        <v>530000</v>
      </c>
      <c r="K31" s="3" t="s">
        <v>137</v>
      </c>
      <c r="L31" s="3"/>
    </row>
    <row r="32" spans="1:12" hidden="1" x14ac:dyDescent="0.2">
      <c r="A32" s="3"/>
      <c r="B32" s="3"/>
      <c r="C32" s="3"/>
      <c r="D32" s="52"/>
      <c r="E32" s="50"/>
      <c r="F32" s="19"/>
      <c r="G32" s="51"/>
      <c r="H32" s="3"/>
      <c r="I32" s="3"/>
      <c r="J32" s="23"/>
      <c r="K32" s="3"/>
      <c r="L32" s="3"/>
    </row>
    <row r="33" spans="1:12" hidden="1" x14ac:dyDescent="0.2">
      <c r="A33" s="3"/>
      <c r="B33" s="3"/>
      <c r="C33" s="3"/>
      <c r="D33" s="52"/>
      <c r="E33" s="50"/>
      <c r="F33" s="19"/>
      <c r="G33" s="51"/>
      <c r="H33" s="3"/>
      <c r="I33" s="3"/>
      <c r="J33" s="23"/>
      <c r="K33" s="3"/>
      <c r="L33" s="3"/>
    </row>
    <row r="34" spans="1:12" hidden="1" x14ac:dyDescent="0.2">
      <c r="A34" s="3"/>
      <c r="B34" s="3"/>
      <c r="C34" s="3"/>
      <c r="D34" s="52"/>
      <c r="E34" s="50"/>
      <c r="F34" s="19"/>
      <c r="G34" s="51"/>
      <c r="H34" s="3"/>
      <c r="I34" s="3"/>
      <c r="J34" s="23"/>
      <c r="K34" s="3"/>
      <c r="L34" s="3"/>
    </row>
    <row r="35" spans="1:12" hidden="1" x14ac:dyDescent="0.2">
      <c r="A35" s="3"/>
      <c r="B35" s="3"/>
      <c r="C35" s="3"/>
      <c r="D35" s="52"/>
      <c r="E35" s="50"/>
      <c r="F35" s="19"/>
      <c r="G35" s="51"/>
      <c r="H35" s="3"/>
      <c r="I35" s="3"/>
      <c r="J35" s="23"/>
      <c r="K35" s="3"/>
      <c r="L35" s="3"/>
    </row>
    <row r="36" spans="1:12" x14ac:dyDescent="0.2">
      <c r="A36" s="3" t="s">
        <v>32</v>
      </c>
      <c r="B36" s="3"/>
      <c r="C36" s="3" t="s">
        <v>124</v>
      </c>
      <c r="D36" s="52" t="s">
        <v>138</v>
      </c>
      <c r="E36" s="50" t="s">
        <v>139</v>
      </c>
      <c r="F36" s="19">
        <v>5000</v>
      </c>
      <c r="G36" s="51"/>
      <c r="H36" s="3"/>
      <c r="I36" s="3"/>
      <c r="J36" s="23">
        <f>F36</f>
        <v>5000</v>
      </c>
      <c r="K36" s="3" t="s">
        <v>140</v>
      </c>
      <c r="L36" s="3"/>
    </row>
    <row r="37" spans="1:12" x14ac:dyDescent="0.2">
      <c r="A37" s="3" t="s">
        <v>38</v>
      </c>
      <c r="B37" s="3"/>
      <c r="C37" s="3"/>
      <c r="D37" s="52"/>
      <c r="E37" s="50"/>
      <c r="F37" s="19">
        <v>2500</v>
      </c>
      <c r="G37" s="51"/>
      <c r="H37" s="3"/>
      <c r="I37" s="3"/>
      <c r="J37" s="23">
        <f>F37</f>
        <v>2500</v>
      </c>
      <c r="K37" s="3" t="s">
        <v>141</v>
      </c>
      <c r="L37" s="3"/>
    </row>
    <row r="38" spans="1:12" s="1" customFormat="1" x14ac:dyDescent="0.2">
      <c r="A38" s="1" t="s">
        <v>45</v>
      </c>
      <c r="C38" s="1" t="s">
        <v>34</v>
      </c>
      <c r="D38" s="55">
        <f>SUM(F30:F37)</f>
        <v>438000</v>
      </c>
      <c r="E38" s="48"/>
      <c r="F38" s="20"/>
      <c r="G38" s="56"/>
      <c r="J38" s="24">
        <f>SUM(J11:J37)</f>
        <v>537500</v>
      </c>
    </row>
    <row r="39" spans="1:12" x14ac:dyDescent="0.2">
      <c r="A39" s="3"/>
      <c r="B39" s="3"/>
      <c r="C39" s="3"/>
      <c r="D39" s="52"/>
      <c r="E39" s="50"/>
      <c r="F39" s="19"/>
      <c r="G39" s="51"/>
      <c r="H39" s="3"/>
      <c r="I39" s="3"/>
      <c r="J39" s="23"/>
      <c r="K39" s="3"/>
      <c r="L39" s="3"/>
    </row>
    <row r="40" spans="1:12" x14ac:dyDescent="0.2">
      <c r="A40" s="3"/>
      <c r="B40" s="3"/>
      <c r="C40" s="3"/>
      <c r="D40" s="52"/>
      <c r="E40" s="50"/>
      <c r="F40" s="19"/>
      <c r="G40" s="51"/>
      <c r="H40" s="3"/>
      <c r="I40" s="3"/>
      <c r="J40" s="23"/>
      <c r="K40" s="3"/>
      <c r="L40" s="3"/>
    </row>
    <row r="41" spans="1:12" x14ac:dyDescent="0.2">
      <c r="A41" s="1" t="s">
        <v>142</v>
      </c>
      <c r="B41" s="1"/>
      <c r="C41" s="3"/>
      <c r="D41" s="52"/>
      <c r="E41" s="50"/>
      <c r="F41" s="19"/>
      <c r="G41" s="51"/>
      <c r="H41" s="3"/>
      <c r="I41" s="3"/>
      <c r="J41" s="23"/>
      <c r="K41" s="3"/>
      <c r="L41" s="3"/>
    </row>
    <row r="42" spans="1:12" x14ac:dyDescent="0.2">
      <c r="A42" s="3" t="s">
        <v>37</v>
      </c>
      <c r="B42" s="3"/>
      <c r="C42" s="3" t="s">
        <v>143</v>
      </c>
      <c r="D42" s="52" t="s">
        <v>144</v>
      </c>
      <c r="E42" s="50" t="s">
        <v>145</v>
      </c>
      <c r="F42" s="19">
        <v>68541.399999999994</v>
      </c>
      <c r="G42" s="57">
        <v>68541.399999999994</v>
      </c>
      <c r="H42" s="3"/>
      <c r="I42" s="3"/>
      <c r="J42" s="23"/>
      <c r="K42" s="3" t="s">
        <v>146</v>
      </c>
      <c r="L42" s="3"/>
    </row>
    <row r="43" spans="1:12" x14ac:dyDescent="0.2">
      <c r="A43" s="3"/>
      <c r="B43" s="3"/>
      <c r="C43" s="1" t="s">
        <v>34</v>
      </c>
      <c r="D43" s="14">
        <f>F42</f>
        <v>68541.399999999994</v>
      </c>
      <c r="E43" s="50"/>
      <c r="F43" s="19"/>
      <c r="G43" s="51"/>
      <c r="H43" s="3"/>
      <c r="I43" s="3"/>
      <c r="J43" s="23"/>
      <c r="K43" s="3"/>
      <c r="L43" s="3"/>
    </row>
    <row r="44" spans="1:12" hidden="1" x14ac:dyDescent="0.2">
      <c r="A44" s="3"/>
      <c r="B44" s="3"/>
      <c r="C44" s="3"/>
      <c r="D44" s="3"/>
      <c r="E44" s="50"/>
      <c r="F44" s="19"/>
      <c r="G44" s="51"/>
      <c r="H44" s="3"/>
      <c r="I44" s="3"/>
      <c r="J44" s="23"/>
      <c r="K44" s="3"/>
      <c r="L44" s="3"/>
    </row>
    <row r="45" spans="1:12" hidden="1" x14ac:dyDescent="0.2">
      <c r="A45" s="3"/>
      <c r="B45" s="3"/>
      <c r="C45" s="3"/>
      <c r="D45" s="3"/>
      <c r="E45" s="50"/>
      <c r="F45" s="19"/>
      <c r="G45" s="51"/>
      <c r="H45" s="3"/>
      <c r="I45" s="3"/>
      <c r="J45" s="23"/>
      <c r="K45" s="3"/>
      <c r="L45" s="3"/>
    </row>
    <row r="46" spans="1:12" hidden="1" x14ac:dyDescent="0.2">
      <c r="A46" s="3"/>
      <c r="B46" s="3"/>
      <c r="C46" s="3"/>
      <c r="D46" s="3"/>
      <c r="E46" s="50"/>
      <c r="F46" s="19"/>
      <c r="G46" s="51"/>
      <c r="H46" s="3"/>
      <c r="I46" s="3"/>
      <c r="J46" s="23"/>
      <c r="K46" s="3"/>
      <c r="L46" s="3"/>
    </row>
    <row r="47" spans="1:12" hidden="1" x14ac:dyDescent="0.2">
      <c r="A47" s="3"/>
      <c r="B47" s="3"/>
      <c r="C47" s="3"/>
      <c r="D47" s="3"/>
      <c r="E47" s="50"/>
      <c r="F47" s="19"/>
      <c r="G47" s="51"/>
      <c r="H47" s="3"/>
      <c r="I47" s="3"/>
      <c r="J47" s="23"/>
      <c r="K47" s="3"/>
      <c r="L47" s="3"/>
    </row>
    <row r="48" spans="1:12" hidden="1" x14ac:dyDescent="0.2">
      <c r="A48" s="3"/>
      <c r="B48" s="3"/>
      <c r="C48" s="3"/>
      <c r="D48" s="3"/>
      <c r="E48" s="50"/>
      <c r="F48" s="19"/>
      <c r="G48" s="51"/>
      <c r="H48" s="3"/>
      <c r="I48" s="3"/>
      <c r="J48" s="23"/>
      <c r="K48" s="3"/>
      <c r="L48" s="3"/>
    </row>
    <row r="49" spans="1:12" x14ac:dyDescent="0.2">
      <c r="A49" s="1" t="s">
        <v>14</v>
      </c>
      <c r="B49" s="1"/>
      <c r="C49" s="3"/>
      <c r="D49" s="3"/>
      <c r="E49" s="50"/>
      <c r="F49" s="19"/>
      <c r="G49" s="51"/>
      <c r="H49" s="3"/>
      <c r="I49" s="3"/>
      <c r="J49" s="23"/>
      <c r="K49" s="3"/>
      <c r="L49" s="3"/>
    </row>
    <row r="50" spans="1:12" x14ac:dyDescent="0.2">
      <c r="A50" s="3" t="s">
        <v>147</v>
      </c>
      <c r="B50" s="3">
        <v>2</v>
      </c>
      <c r="C50" s="3" t="s">
        <v>148</v>
      </c>
      <c r="D50" s="3"/>
      <c r="E50" s="50">
        <v>2006</v>
      </c>
      <c r="F50" s="19">
        <v>300</v>
      </c>
      <c r="G50" s="51"/>
      <c r="H50" s="3"/>
      <c r="I50" s="3"/>
      <c r="J50" s="23">
        <f>300*B50</f>
        <v>600</v>
      </c>
      <c r="K50" s="3" t="s">
        <v>149</v>
      </c>
      <c r="L50" s="3"/>
    </row>
    <row r="51" spans="1:12" x14ac:dyDescent="0.2">
      <c r="A51" s="3" t="s">
        <v>150</v>
      </c>
      <c r="B51" s="3">
        <v>1</v>
      </c>
      <c r="C51" s="3" t="s">
        <v>151</v>
      </c>
      <c r="D51" s="3" t="s">
        <v>151</v>
      </c>
      <c r="E51" s="50" t="s">
        <v>151</v>
      </c>
      <c r="F51" s="19">
        <v>200</v>
      </c>
      <c r="G51" s="51"/>
      <c r="H51" s="3"/>
      <c r="I51" s="3"/>
      <c r="J51" s="23">
        <f t="shared" ref="J51:J60" si="0">300*B51</f>
        <v>300</v>
      </c>
      <c r="K51" s="3"/>
      <c r="L51" s="3"/>
    </row>
    <row r="52" spans="1:12" x14ac:dyDescent="0.2">
      <c r="A52" s="3" t="s">
        <v>152</v>
      </c>
      <c r="B52" s="3">
        <v>1</v>
      </c>
      <c r="C52" s="3" t="s">
        <v>151</v>
      </c>
      <c r="D52" s="3" t="s">
        <v>151</v>
      </c>
      <c r="E52" s="50" t="s">
        <v>151</v>
      </c>
      <c r="F52" s="19">
        <v>200</v>
      </c>
      <c r="G52" s="51"/>
      <c r="H52" s="3"/>
      <c r="I52" s="3"/>
      <c r="J52" s="23">
        <f t="shared" si="0"/>
        <v>300</v>
      </c>
      <c r="K52" s="3"/>
      <c r="L52" s="3"/>
    </row>
    <row r="53" spans="1:12" x14ac:dyDescent="0.2">
      <c r="A53" s="3" t="s">
        <v>153</v>
      </c>
      <c r="B53" s="3">
        <v>3</v>
      </c>
      <c r="C53" s="3" t="s">
        <v>154</v>
      </c>
      <c r="D53" s="3" t="s">
        <v>155</v>
      </c>
      <c r="E53" s="50" t="s">
        <v>151</v>
      </c>
      <c r="F53" s="19">
        <v>400</v>
      </c>
      <c r="G53" s="51"/>
      <c r="H53" s="3"/>
      <c r="I53" s="3"/>
      <c r="J53" s="23">
        <f t="shared" si="0"/>
        <v>900</v>
      </c>
      <c r="K53" s="3" t="s">
        <v>156</v>
      </c>
      <c r="L53" s="3"/>
    </row>
    <row r="54" spans="1:12" x14ac:dyDescent="0.2">
      <c r="A54" s="3" t="s">
        <v>157</v>
      </c>
      <c r="B54" s="3">
        <v>1</v>
      </c>
      <c r="C54" s="3" t="s">
        <v>158</v>
      </c>
      <c r="D54" s="3" t="s">
        <v>158</v>
      </c>
      <c r="E54" s="50" t="s">
        <v>159</v>
      </c>
      <c r="F54" s="19">
        <v>200</v>
      </c>
      <c r="G54" s="51"/>
      <c r="H54" s="3"/>
      <c r="I54" s="3"/>
      <c r="J54" s="23">
        <f t="shared" si="0"/>
        <v>300</v>
      </c>
      <c r="K54" s="3"/>
      <c r="L54" s="3"/>
    </row>
    <row r="55" spans="1:12" x14ac:dyDescent="0.2">
      <c r="A55" s="3" t="s">
        <v>160</v>
      </c>
      <c r="B55" s="3">
        <v>1</v>
      </c>
      <c r="C55" s="3" t="s">
        <v>161</v>
      </c>
      <c r="D55" s="3" t="s">
        <v>162</v>
      </c>
      <c r="E55" s="50" t="s">
        <v>163</v>
      </c>
      <c r="F55" s="19">
        <v>200</v>
      </c>
      <c r="G55" s="51"/>
      <c r="H55" s="3"/>
      <c r="I55" s="3"/>
      <c r="J55" s="23">
        <f t="shared" si="0"/>
        <v>300</v>
      </c>
      <c r="K55" s="3"/>
      <c r="L55" s="3"/>
    </row>
    <row r="56" spans="1:12" x14ac:dyDescent="0.2">
      <c r="A56" s="3" t="s">
        <v>164</v>
      </c>
      <c r="B56" s="3">
        <v>1</v>
      </c>
      <c r="C56" s="3" t="s">
        <v>165</v>
      </c>
      <c r="D56" s="3" t="s">
        <v>165</v>
      </c>
      <c r="E56" s="50" t="s">
        <v>151</v>
      </c>
      <c r="F56" s="19">
        <v>200</v>
      </c>
      <c r="G56" s="51"/>
      <c r="H56" s="3"/>
      <c r="I56" s="3"/>
      <c r="J56" s="23">
        <f t="shared" si="0"/>
        <v>300</v>
      </c>
      <c r="K56" s="3"/>
      <c r="L56" s="3"/>
    </row>
    <row r="57" spans="1:12" x14ac:dyDescent="0.2">
      <c r="A57" s="3" t="s">
        <v>166</v>
      </c>
      <c r="B57" s="3">
        <v>2</v>
      </c>
      <c r="C57" s="3" t="s">
        <v>151</v>
      </c>
      <c r="D57" s="3" t="s">
        <v>151</v>
      </c>
      <c r="E57" s="50" t="s">
        <v>151</v>
      </c>
      <c r="F57" s="19">
        <v>400</v>
      </c>
      <c r="G57" s="51"/>
      <c r="H57" s="3"/>
      <c r="I57" s="3"/>
      <c r="J57" s="23">
        <f t="shared" si="0"/>
        <v>600</v>
      </c>
      <c r="K57" s="3"/>
      <c r="L57" s="3"/>
    </row>
    <row r="58" spans="1:12" x14ac:dyDescent="0.2">
      <c r="A58" s="3" t="s">
        <v>167</v>
      </c>
      <c r="B58" s="3">
        <v>1</v>
      </c>
      <c r="C58" s="3" t="s">
        <v>151</v>
      </c>
      <c r="D58" s="3" t="s">
        <v>151</v>
      </c>
      <c r="E58" s="50" t="s">
        <v>151</v>
      </c>
      <c r="F58" s="19">
        <v>200</v>
      </c>
      <c r="G58" s="51"/>
      <c r="H58" s="3"/>
      <c r="I58" s="3"/>
      <c r="J58" s="23">
        <f t="shared" si="0"/>
        <v>300</v>
      </c>
      <c r="K58" s="3"/>
      <c r="L58" s="3"/>
    </row>
    <row r="59" spans="1:12" x14ac:dyDescent="0.2">
      <c r="A59" s="3" t="s">
        <v>168</v>
      </c>
      <c r="B59" s="3">
        <v>3</v>
      </c>
      <c r="C59" s="3" t="s">
        <v>151</v>
      </c>
      <c r="D59" s="3" t="s">
        <v>151</v>
      </c>
      <c r="E59" s="50" t="s">
        <v>151</v>
      </c>
      <c r="F59" s="19">
        <v>200</v>
      </c>
      <c r="G59" s="51"/>
      <c r="H59" s="3"/>
      <c r="I59" s="3"/>
      <c r="J59" s="23">
        <f t="shared" si="0"/>
        <v>900</v>
      </c>
      <c r="K59" s="3" t="s">
        <v>169</v>
      </c>
      <c r="L59" s="3"/>
    </row>
    <row r="60" spans="1:12" x14ac:dyDescent="0.2">
      <c r="A60" s="3" t="s">
        <v>170</v>
      </c>
      <c r="B60" s="3">
        <v>3</v>
      </c>
      <c r="C60" s="3" t="s">
        <v>151</v>
      </c>
      <c r="D60" s="3" t="s">
        <v>151</v>
      </c>
      <c r="E60" s="50" t="s">
        <v>151</v>
      </c>
      <c r="F60" s="19">
        <v>610</v>
      </c>
      <c r="G60" s="51"/>
      <c r="H60" s="3"/>
      <c r="I60" s="3"/>
      <c r="J60" s="23">
        <f t="shared" si="0"/>
        <v>900</v>
      </c>
      <c r="K60" s="3" t="s">
        <v>171</v>
      </c>
      <c r="L60" s="3"/>
    </row>
    <row r="61" spans="1:12" s="1" customFormat="1" x14ac:dyDescent="0.2">
      <c r="A61" s="1" t="s">
        <v>46</v>
      </c>
      <c r="C61" s="1" t="s">
        <v>34</v>
      </c>
      <c r="D61" s="55">
        <f>SUM(F50:F60)</f>
        <v>3110</v>
      </c>
      <c r="E61" s="48"/>
      <c r="F61" s="20"/>
      <c r="G61" s="12"/>
      <c r="H61" s="12"/>
      <c r="I61" s="12"/>
      <c r="J61" s="25">
        <f>SUM(J50:J60)</f>
        <v>5700</v>
      </c>
      <c r="K61" s="13"/>
    </row>
    <row r="62" spans="1:12" x14ac:dyDescent="0.2">
      <c r="A62" s="1"/>
      <c r="B62" s="1"/>
      <c r="C62" s="3"/>
      <c r="D62" s="3"/>
      <c r="E62" s="50"/>
      <c r="F62" s="19"/>
      <c r="G62" s="51"/>
      <c r="H62" s="3"/>
      <c r="I62" s="3"/>
      <c r="J62" s="23"/>
      <c r="K62" s="3"/>
      <c r="L62" s="3"/>
    </row>
    <row r="63" spans="1:12" x14ac:dyDescent="0.2">
      <c r="A63" s="1" t="s">
        <v>23</v>
      </c>
      <c r="B63" s="1"/>
      <c r="C63" s="3"/>
      <c r="D63" s="3"/>
      <c r="E63" s="50"/>
      <c r="F63" s="19"/>
      <c r="G63" s="51"/>
      <c r="H63" s="3"/>
      <c r="I63" s="3"/>
      <c r="J63" s="23"/>
      <c r="K63" s="3"/>
      <c r="L63" s="3"/>
    </row>
    <row r="64" spans="1:12" x14ac:dyDescent="0.2">
      <c r="A64" s="3" t="s">
        <v>172</v>
      </c>
      <c r="B64" s="3"/>
      <c r="C64" s="3" t="s">
        <v>173</v>
      </c>
      <c r="D64" s="3" t="s">
        <v>174</v>
      </c>
      <c r="E64" s="50">
        <v>1994</v>
      </c>
      <c r="F64" s="19">
        <v>479</v>
      </c>
      <c r="G64" s="58">
        <v>1200</v>
      </c>
      <c r="H64" s="3"/>
      <c r="I64" s="3"/>
      <c r="J64" s="23">
        <v>1500</v>
      </c>
      <c r="K64" s="3" t="s">
        <v>175</v>
      </c>
      <c r="L64" s="3"/>
    </row>
    <row r="65" spans="1:12" x14ac:dyDescent="0.2">
      <c r="A65" s="3" t="s">
        <v>39</v>
      </c>
      <c r="B65" s="3"/>
      <c r="D65" s="3"/>
      <c r="E65" s="50"/>
      <c r="F65" s="19">
        <v>1900</v>
      </c>
      <c r="G65" s="51"/>
      <c r="H65" s="3"/>
      <c r="I65" s="3"/>
      <c r="J65" s="23">
        <v>1900</v>
      </c>
      <c r="K65" s="3" t="s">
        <v>176</v>
      </c>
      <c r="L65" s="3"/>
    </row>
    <row r="66" spans="1:12" x14ac:dyDescent="0.2">
      <c r="A66" s="3" t="s">
        <v>27</v>
      </c>
      <c r="B66" s="3"/>
      <c r="C66" s="3" t="s">
        <v>143</v>
      </c>
      <c r="D66" s="3" t="s">
        <v>177</v>
      </c>
      <c r="E66" s="50"/>
      <c r="F66" s="19">
        <v>160</v>
      </c>
      <c r="G66" s="51"/>
      <c r="H66" s="3"/>
      <c r="I66" s="3"/>
      <c r="J66" s="23">
        <v>700</v>
      </c>
      <c r="K66" s="3" t="s">
        <v>178</v>
      </c>
      <c r="L66" s="29" t="s">
        <v>179</v>
      </c>
    </row>
    <row r="67" spans="1:12" s="1" customFormat="1" x14ac:dyDescent="0.2">
      <c r="A67" s="1" t="s">
        <v>47</v>
      </c>
      <c r="C67" s="1" t="s">
        <v>34</v>
      </c>
      <c r="D67" s="55">
        <f>SUM(F64:F66)</f>
        <v>2539</v>
      </c>
      <c r="E67" s="48"/>
      <c r="F67" s="20"/>
      <c r="G67" s="56"/>
      <c r="J67" s="24">
        <f>SUM(J64:J66)</f>
        <v>4100</v>
      </c>
    </row>
    <row r="68" spans="1:12" x14ac:dyDescent="0.2">
      <c r="A68" s="1"/>
      <c r="B68" s="1"/>
      <c r="C68" s="3"/>
      <c r="D68" s="3"/>
      <c r="E68" s="50"/>
      <c r="F68" s="19"/>
      <c r="G68" s="51"/>
      <c r="H68" s="3"/>
      <c r="I68" s="3"/>
      <c r="J68" s="23"/>
      <c r="K68" s="3"/>
      <c r="L68" s="3"/>
    </row>
    <row r="69" spans="1:12" x14ac:dyDescent="0.2">
      <c r="A69" s="1" t="s">
        <v>21</v>
      </c>
      <c r="B69" s="1"/>
      <c r="C69" s="3"/>
      <c r="D69" s="3"/>
      <c r="E69" s="50"/>
      <c r="F69" s="19"/>
      <c r="G69" s="51"/>
      <c r="H69" s="3"/>
      <c r="I69" s="3"/>
      <c r="J69" s="23"/>
      <c r="K69" s="3"/>
      <c r="L69" s="3"/>
    </row>
    <row r="70" spans="1:12" x14ac:dyDescent="0.2">
      <c r="A70" s="3" t="s">
        <v>180</v>
      </c>
      <c r="B70" s="3">
        <v>1</v>
      </c>
      <c r="C70" s="3" t="s">
        <v>151</v>
      </c>
      <c r="D70" s="3"/>
      <c r="E70" s="50" t="s">
        <v>151</v>
      </c>
      <c r="F70" s="19"/>
      <c r="G70" s="51">
        <v>950</v>
      </c>
      <c r="H70" s="3"/>
      <c r="I70" s="3"/>
      <c r="J70" s="23">
        <v>950</v>
      </c>
      <c r="K70" s="3"/>
      <c r="L70" s="29" t="s">
        <v>181</v>
      </c>
    </row>
    <row r="71" spans="1:12" x14ac:dyDescent="0.2">
      <c r="A71" s="3" t="s">
        <v>182</v>
      </c>
      <c r="B71" s="3">
        <v>1</v>
      </c>
      <c r="C71" s="3" t="s">
        <v>151</v>
      </c>
      <c r="D71" s="3" t="s">
        <v>183</v>
      </c>
      <c r="E71" s="50" t="s">
        <v>151</v>
      </c>
      <c r="F71" s="19"/>
      <c r="G71" s="51">
        <v>950</v>
      </c>
      <c r="H71" s="3"/>
      <c r="I71" s="3"/>
      <c r="J71" s="23">
        <v>950</v>
      </c>
      <c r="K71" s="3"/>
      <c r="L71" s="3"/>
    </row>
    <row r="72" spans="1:12" x14ac:dyDescent="0.2">
      <c r="A72" s="3" t="s">
        <v>184</v>
      </c>
      <c r="B72" s="3">
        <v>1</v>
      </c>
      <c r="C72" s="3" t="s">
        <v>185</v>
      </c>
      <c r="D72" s="3" t="s">
        <v>186</v>
      </c>
      <c r="E72" s="50" t="s">
        <v>187</v>
      </c>
      <c r="F72" s="19"/>
      <c r="G72" s="51">
        <v>750</v>
      </c>
      <c r="H72" s="3"/>
      <c r="I72" s="3"/>
      <c r="J72" s="23">
        <v>950</v>
      </c>
      <c r="K72" s="3" t="s">
        <v>188</v>
      </c>
      <c r="L72" s="3"/>
    </row>
    <row r="73" spans="1:12" x14ac:dyDescent="0.2">
      <c r="A73" s="3" t="s">
        <v>184</v>
      </c>
      <c r="B73" s="3">
        <v>1</v>
      </c>
      <c r="C73" s="3" t="s">
        <v>189</v>
      </c>
      <c r="D73" s="3" t="s">
        <v>190</v>
      </c>
      <c r="E73" s="50" t="s">
        <v>191</v>
      </c>
      <c r="F73" s="19">
        <v>2250</v>
      </c>
      <c r="G73" s="51"/>
      <c r="H73" s="3"/>
      <c r="I73" s="3"/>
      <c r="J73" s="23">
        <v>750</v>
      </c>
      <c r="K73" s="3" t="s">
        <v>192</v>
      </c>
      <c r="L73" s="3"/>
    </row>
    <row r="74" spans="1:12" x14ac:dyDescent="0.2">
      <c r="A74" s="3" t="s">
        <v>193</v>
      </c>
      <c r="B74" s="3">
        <v>1</v>
      </c>
      <c r="C74" s="3" t="s">
        <v>194</v>
      </c>
      <c r="D74" s="3"/>
      <c r="E74" s="50" t="s">
        <v>151</v>
      </c>
      <c r="F74" s="19"/>
      <c r="G74" s="51"/>
      <c r="H74" s="3"/>
      <c r="I74" s="3"/>
      <c r="J74" s="23">
        <v>750</v>
      </c>
      <c r="K74" s="3" t="s">
        <v>195</v>
      </c>
      <c r="L74" s="3"/>
    </row>
    <row r="75" spans="1:12" hidden="1" x14ac:dyDescent="0.2">
      <c r="A75" s="3"/>
      <c r="B75" s="3"/>
      <c r="C75" s="3"/>
      <c r="D75" s="3"/>
      <c r="E75" s="50"/>
      <c r="F75" s="19"/>
      <c r="G75" s="51"/>
      <c r="H75" s="3"/>
      <c r="I75" s="3"/>
      <c r="J75" s="23">
        <v>950</v>
      </c>
      <c r="K75" s="3"/>
      <c r="L75" s="3"/>
    </row>
    <row r="76" spans="1:12" hidden="1" x14ac:dyDescent="0.2">
      <c r="A76" s="3"/>
      <c r="B76" s="3"/>
      <c r="C76" s="3"/>
      <c r="D76" s="3"/>
      <c r="E76" s="50"/>
      <c r="F76" s="19"/>
      <c r="G76" s="51"/>
      <c r="H76" s="3"/>
      <c r="I76" s="3"/>
      <c r="J76" s="23">
        <v>950</v>
      </c>
      <c r="K76" s="3"/>
      <c r="L76" s="3"/>
    </row>
    <row r="77" spans="1:12" x14ac:dyDescent="0.2">
      <c r="A77" s="3" t="s">
        <v>196</v>
      </c>
      <c r="B77" s="3">
        <v>1</v>
      </c>
      <c r="C77" s="3" t="s">
        <v>151</v>
      </c>
      <c r="D77" s="3"/>
      <c r="E77" s="50" t="s">
        <v>151</v>
      </c>
      <c r="F77" s="19"/>
      <c r="G77" s="51"/>
      <c r="H77" s="3"/>
      <c r="I77" s="3"/>
      <c r="J77" s="23">
        <v>950</v>
      </c>
      <c r="K77" s="3"/>
      <c r="L77" s="3"/>
    </row>
    <row r="78" spans="1:12" s="1" customFormat="1" x14ac:dyDescent="0.2">
      <c r="A78" s="1" t="s">
        <v>48</v>
      </c>
      <c r="C78" s="1" t="s">
        <v>34</v>
      </c>
      <c r="D78" s="55">
        <f>SUM(F70:F77)</f>
        <v>2250</v>
      </c>
      <c r="E78" s="48"/>
      <c r="F78" s="20"/>
      <c r="G78" s="56"/>
      <c r="J78" s="24">
        <f>SUM(J70:J77)</f>
        <v>7200</v>
      </c>
    </row>
    <row r="79" spans="1:12" x14ac:dyDescent="0.2">
      <c r="A79" s="3"/>
      <c r="B79" s="3"/>
      <c r="C79" s="3"/>
      <c r="D79" s="59"/>
      <c r="E79" s="50"/>
      <c r="F79" s="19"/>
      <c r="G79" s="51"/>
      <c r="H79" s="3"/>
      <c r="I79" s="3"/>
      <c r="J79" s="23"/>
      <c r="K79" s="3"/>
      <c r="L79" s="3"/>
    </row>
    <row r="80" spans="1:12" x14ac:dyDescent="0.2">
      <c r="A80" s="1" t="s">
        <v>22</v>
      </c>
      <c r="B80" s="1"/>
      <c r="C80" s="3"/>
      <c r="D80" s="59"/>
      <c r="E80" s="50"/>
      <c r="F80" s="19"/>
      <c r="G80" s="51"/>
      <c r="H80" s="3"/>
      <c r="I80" s="3"/>
      <c r="J80" s="23"/>
      <c r="K80" s="3"/>
      <c r="L80" s="3"/>
    </row>
    <row r="81" spans="1:257" x14ac:dyDescent="0.2">
      <c r="A81" s="3" t="s">
        <v>59</v>
      </c>
      <c r="B81" s="3"/>
      <c r="C81" s="3" t="s">
        <v>197</v>
      </c>
      <c r="D81" s="59"/>
      <c r="E81" s="50" t="s">
        <v>198</v>
      </c>
      <c r="F81" s="19">
        <v>600</v>
      </c>
      <c r="G81" s="51"/>
      <c r="H81" s="3"/>
      <c r="I81" s="3"/>
      <c r="J81" s="23"/>
      <c r="K81" s="3" t="s">
        <v>199</v>
      </c>
      <c r="L81" s="3"/>
    </row>
    <row r="82" spans="1:257" x14ac:dyDescent="0.2">
      <c r="A82" s="3" t="s">
        <v>200</v>
      </c>
      <c r="B82" s="3"/>
      <c r="C82" s="3"/>
      <c r="D82" s="59"/>
      <c r="E82" s="50"/>
      <c r="F82" s="19"/>
      <c r="G82" s="51"/>
      <c r="H82" s="3"/>
      <c r="I82" s="3"/>
      <c r="J82" s="23"/>
      <c r="K82" s="3"/>
      <c r="L82" s="3"/>
    </row>
    <row r="83" spans="1:257" x14ac:dyDescent="0.2">
      <c r="A83" s="3"/>
      <c r="B83" s="3"/>
      <c r="C83" s="3"/>
      <c r="D83" s="59"/>
      <c r="E83" s="50"/>
      <c r="F83" s="19"/>
      <c r="G83" s="51"/>
      <c r="H83" s="3"/>
      <c r="I83" s="3"/>
      <c r="J83" s="23"/>
      <c r="K83" s="3"/>
      <c r="L83" s="3"/>
    </row>
    <row r="84" spans="1:257" x14ac:dyDescent="0.2">
      <c r="A84" s="60" t="s">
        <v>201</v>
      </c>
      <c r="B84" s="3"/>
      <c r="C84" s="3" t="s">
        <v>202</v>
      </c>
      <c r="D84" s="59"/>
      <c r="E84" s="50">
        <v>2009</v>
      </c>
      <c r="F84" s="19">
        <v>20</v>
      </c>
      <c r="G84" s="61">
        <v>42</v>
      </c>
      <c r="H84" s="3"/>
      <c r="I84" s="3"/>
      <c r="J84" s="23"/>
      <c r="K84" s="60" t="s">
        <v>203</v>
      </c>
      <c r="L84" s="3"/>
    </row>
    <row r="85" spans="1:257" s="1" customFormat="1" x14ac:dyDescent="0.2">
      <c r="A85" s="1" t="s">
        <v>49</v>
      </c>
      <c r="C85" s="1" t="s">
        <v>34</v>
      </c>
      <c r="D85" s="55">
        <f>SUM(F81:F84)</f>
        <v>620</v>
      </c>
      <c r="E85" s="48"/>
      <c r="F85" s="20"/>
      <c r="G85" s="62"/>
      <c r="J85" s="24"/>
      <c r="IW85" s="14">
        <f>SUM(D85:IV85)</f>
        <v>620</v>
      </c>
    </row>
    <row r="86" spans="1:257" x14ac:dyDescent="0.2">
      <c r="A86" s="3"/>
      <c r="B86" s="3"/>
      <c r="C86" s="3"/>
      <c r="D86" s="59"/>
      <c r="E86" s="50"/>
      <c r="F86" s="19"/>
      <c r="G86" s="51"/>
      <c r="H86" s="3"/>
      <c r="I86" s="3"/>
      <c r="J86" s="23"/>
      <c r="K86" s="3"/>
      <c r="L86" s="3"/>
    </row>
    <row r="87" spans="1:257" hidden="1" x14ac:dyDescent="0.2">
      <c r="A87" s="3"/>
      <c r="B87" s="3"/>
      <c r="C87" s="3"/>
      <c r="D87" s="3"/>
      <c r="E87" s="50"/>
      <c r="F87" s="19"/>
      <c r="G87" s="51"/>
      <c r="H87" s="3"/>
      <c r="I87" s="3"/>
      <c r="J87" s="23"/>
      <c r="K87" s="3"/>
      <c r="L87" s="3"/>
    </row>
    <row r="88" spans="1:257" hidden="1" x14ac:dyDescent="0.2">
      <c r="A88" s="3"/>
      <c r="B88" s="3"/>
      <c r="C88" s="3"/>
      <c r="D88" s="3"/>
      <c r="E88" s="50"/>
      <c r="F88" s="19"/>
      <c r="G88" s="51"/>
      <c r="H88" s="3"/>
      <c r="I88" s="3"/>
      <c r="J88" s="23"/>
      <c r="K88" s="3"/>
      <c r="L88" s="3"/>
    </row>
    <row r="89" spans="1:257" hidden="1" x14ac:dyDescent="0.2">
      <c r="A89" s="1"/>
      <c r="B89" s="1"/>
      <c r="C89" s="3"/>
      <c r="D89" s="3"/>
      <c r="E89" s="50"/>
      <c r="F89" s="19"/>
      <c r="G89" s="51"/>
      <c r="H89" s="3"/>
      <c r="I89" s="3"/>
      <c r="J89" s="23"/>
      <c r="K89" s="3"/>
      <c r="L89" s="3"/>
    </row>
    <row r="90" spans="1:257" x14ac:dyDescent="0.2">
      <c r="A90" s="1" t="s">
        <v>16</v>
      </c>
      <c r="B90" s="1"/>
      <c r="C90" s="3"/>
      <c r="D90" s="3"/>
      <c r="E90" s="50"/>
      <c r="F90" s="19"/>
      <c r="G90" s="51"/>
      <c r="H90" s="3"/>
      <c r="I90" s="3"/>
      <c r="J90" s="23"/>
      <c r="K90" s="3"/>
      <c r="L90" s="3"/>
    </row>
    <row r="91" spans="1:257" x14ac:dyDescent="0.2">
      <c r="A91" s="3" t="s">
        <v>17</v>
      </c>
      <c r="B91" s="3"/>
      <c r="C91" s="3"/>
      <c r="D91" s="3"/>
      <c r="E91" s="50" t="s">
        <v>151</v>
      </c>
      <c r="F91" s="19">
        <v>2020</v>
      </c>
      <c r="G91" s="54">
        <v>2020</v>
      </c>
      <c r="H91" s="3" t="s">
        <v>18</v>
      </c>
      <c r="I91" s="3" t="s">
        <v>18</v>
      </c>
      <c r="J91" s="23">
        <f>F91</f>
        <v>2020</v>
      </c>
      <c r="K91" s="3"/>
      <c r="L91" s="3"/>
    </row>
    <row r="92" spans="1:257" x14ac:dyDescent="0.2">
      <c r="A92" s="108" t="s">
        <v>204</v>
      </c>
      <c r="B92" s="10"/>
      <c r="C92" s="3" t="s">
        <v>205</v>
      </c>
      <c r="D92" s="110" t="s">
        <v>206</v>
      </c>
      <c r="E92" s="50"/>
      <c r="F92" s="19"/>
      <c r="G92" s="51"/>
      <c r="H92" s="3" t="s">
        <v>18</v>
      </c>
      <c r="I92" s="3" t="s">
        <v>18</v>
      </c>
      <c r="J92" s="23"/>
      <c r="K92" s="3"/>
      <c r="L92" s="3"/>
    </row>
    <row r="93" spans="1:257" x14ac:dyDescent="0.2">
      <c r="A93" s="109"/>
      <c r="B93" s="10"/>
      <c r="C93" s="3" t="s">
        <v>18</v>
      </c>
      <c r="D93" s="110"/>
      <c r="E93" s="50"/>
      <c r="F93" s="19">
        <v>36578</v>
      </c>
      <c r="G93" s="51"/>
      <c r="H93" s="3" t="s">
        <v>207</v>
      </c>
      <c r="I93" s="3" t="s">
        <v>208</v>
      </c>
      <c r="J93" s="23">
        <f>F93</f>
        <v>36578</v>
      </c>
      <c r="L93" s="3"/>
    </row>
    <row r="94" spans="1:257" x14ac:dyDescent="0.2">
      <c r="A94" s="109"/>
      <c r="B94" s="10"/>
      <c r="C94" s="3" t="s">
        <v>205</v>
      </c>
      <c r="D94" s="110"/>
      <c r="E94" s="50"/>
      <c r="F94" s="19"/>
      <c r="G94" s="51"/>
      <c r="H94" s="3"/>
      <c r="I94" s="3"/>
      <c r="J94" s="23"/>
      <c r="K94" s="3"/>
      <c r="L94" s="3"/>
    </row>
    <row r="95" spans="1:257" x14ac:dyDescent="0.2">
      <c r="A95" s="109"/>
      <c r="B95" s="10"/>
      <c r="C95" s="3" t="s">
        <v>205</v>
      </c>
      <c r="D95" s="110"/>
      <c r="E95" s="50"/>
      <c r="F95" s="19"/>
      <c r="G95" s="51"/>
      <c r="H95" s="3"/>
      <c r="I95" s="3"/>
      <c r="J95" s="23"/>
      <c r="K95" s="3"/>
      <c r="L95" s="3"/>
    </row>
    <row r="96" spans="1:257" s="1" customFormat="1" x14ac:dyDescent="0.2">
      <c r="A96" s="11" t="s">
        <v>50</v>
      </c>
      <c r="B96" s="15"/>
      <c r="C96" s="1" t="s">
        <v>34</v>
      </c>
      <c r="D96" s="55">
        <f>SUM(F91:F95)</f>
        <v>38598</v>
      </c>
      <c r="E96" s="48"/>
      <c r="F96" s="20"/>
      <c r="G96" s="56"/>
      <c r="J96" s="24">
        <f>SUM(J91:J94)</f>
        <v>38598</v>
      </c>
    </row>
    <row r="97" spans="1:12" x14ac:dyDescent="0.2">
      <c r="A97" s="3"/>
      <c r="B97" s="3"/>
      <c r="C97" s="3"/>
      <c r="D97" s="3"/>
      <c r="E97" s="50"/>
      <c r="F97" s="19"/>
      <c r="G97" s="51"/>
      <c r="H97" s="3"/>
      <c r="I97" s="3"/>
      <c r="J97" s="23"/>
      <c r="K97" s="3"/>
      <c r="L97" s="3"/>
    </row>
    <row r="98" spans="1:12" hidden="1" x14ac:dyDescent="0.2">
      <c r="A98" s="3"/>
      <c r="B98" s="3"/>
      <c r="C98" s="3"/>
      <c r="D98" s="3"/>
      <c r="E98" s="50"/>
      <c r="F98" s="19"/>
      <c r="G98" s="51"/>
      <c r="H98" s="3"/>
      <c r="I98" s="3"/>
      <c r="J98" s="23"/>
      <c r="K98" s="3"/>
      <c r="L98" s="3"/>
    </row>
    <row r="99" spans="1:12" x14ac:dyDescent="0.2">
      <c r="A99" s="1" t="s">
        <v>36</v>
      </c>
      <c r="B99" s="1"/>
      <c r="C99" s="3"/>
      <c r="D99" s="3" t="s">
        <v>209</v>
      </c>
      <c r="E99" s="50"/>
      <c r="F99" s="19"/>
      <c r="G99" s="51"/>
      <c r="H99" s="3"/>
      <c r="I99" s="3"/>
      <c r="J99" s="23"/>
      <c r="K99" s="3"/>
      <c r="L99" s="3"/>
    </row>
    <row r="100" spans="1:12" x14ac:dyDescent="0.2">
      <c r="A100" s="3" t="s">
        <v>180</v>
      </c>
      <c r="B100" s="3">
        <v>1</v>
      </c>
      <c r="C100" s="3" t="s">
        <v>197</v>
      </c>
      <c r="D100" s="3" t="s">
        <v>210</v>
      </c>
      <c r="E100" s="50" t="s">
        <v>151</v>
      </c>
      <c r="F100" s="19">
        <v>200</v>
      </c>
      <c r="G100" s="51"/>
      <c r="H100" s="3"/>
      <c r="I100" s="3"/>
      <c r="J100" s="23">
        <f>340*B100</f>
        <v>340</v>
      </c>
      <c r="K100" s="3"/>
      <c r="L100" s="3"/>
    </row>
    <row r="101" spans="1:12" x14ac:dyDescent="0.2">
      <c r="A101" s="3" t="s">
        <v>211</v>
      </c>
      <c r="B101" s="3">
        <v>2</v>
      </c>
      <c r="C101" s="3" t="s">
        <v>197</v>
      </c>
      <c r="D101" s="3" t="s">
        <v>210</v>
      </c>
      <c r="E101" s="50" t="s">
        <v>212</v>
      </c>
      <c r="F101" s="19">
        <v>500</v>
      </c>
      <c r="G101" s="51"/>
      <c r="H101" s="3"/>
      <c r="I101" s="3"/>
      <c r="J101" s="23">
        <f t="shared" ref="J101:J106" si="1">340*B101</f>
        <v>680</v>
      </c>
      <c r="K101" s="3" t="s">
        <v>213</v>
      </c>
      <c r="L101" s="3"/>
    </row>
    <row r="102" spans="1:12" x14ac:dyDescent="0.2">
      <c r="A102" s="3" t="s">
        <v>214</v>
      </c>
      <c r="B102" s="3">
        <v>1</v>
      </c>
      <c r="C102" s="3" t="s">
        <v>197</v>
      </c>
      <c r="D102" s="3" t="s">
        <v>210</v>
      </c>
      <c r="E102" s="50" t="s">
        <v>215</v>
      </c>
      <c r="F102" s="19">
        <v>200</v>
      </c>
      <c r="G102" s="51"/>
      <c r="H102" s="3"/>
      <c r="I102" s="3"/>
      <c r="J102" s="23">
        <f t="shared" si="1"/>
        <v>340</v>
      </c>
      <c r="K102" s="3"/>
      <c r="L102" s="3"/>
    </row>
    <row r="103" spans="1:12" x14ac:dyDescent="0.2">
      <c r="A103" s="3" t="s">
        <v>216</v>
      </c>
      <c r="B103" s="3">
        <v>1</v>
      </c>
      <c r="C103" s="3" t="s">
        <v>197</v>
      </c>
      <c r="D103" s="3" t="s">
        <v>210</v>
      </c>
      <c r="E103" s="50" t="s">
        <v>217</v>
      </c>
      <c r="F103" s="19">
        <v>200</v>
      </c>
      <c r="G103" s="51"/>
      <c r="H103" s="3"/>
      <c r="I103" s="3"/>
      <c r="J103" s="23">
        <f t="shared" si="1"/>
        <v>340</v>
      </c>
      <c r="K103" s="3"/>
      <c r="L103" s="3"/>
    </row>
    <row r="104" spans="1:12" x14ac:dyDescent="0.2">
      <c r="A104" s="3" t="s">
        <v>218</v>
      </c>
      <c r="B104" s="3">
        <v>2</v>
      </c>
      <c r="C104" s="3" t="s">
        <v>197</v>
      </c>
      <c r="D104" s="3" t="s">
        <v>210</v>
      </c>
      <c r="E104" s="50" t="s">
        <v>219</v>
      </c>
      <c r="F104" s="19">
        <v>658</v>
      </c>
      <c r="G104" s="51"/>
      <c r="H104" s="3"/>
      <c r="I104" s="3"/>
      <c r="J104" s="23">
        <f t="shared" si="1"/>
        <v>680</v>
      </c>
      <c r="K104" s="3" t="s">
        <v>220</v>
      </c>
      <c r="L104" s="3"/>
    </row>
    <row r="105" spans="1:12" x14ac:dyDescent="0.2">
      <c r="A105" s="3" t="s">
        <v>221</v>
      </c>
      <c r="B105" s="3">
        <v>1</v>
      </c>
      <c r="C105" s="3" t="s">
        <v>197</v>
      </c>
      <c r="D105" s="3" t="s">
        <v>210</v>
      </c>
      <c r="E105" s="50" t="s">
        <v>151</v>
      </c>
      <c r="F105" s="19">
        <v>250</v>
      </c>
      <c r="G105" s="51"/>
      <c r="H105" s="3"/>
      <c r="I105" s="3"/>
      <c r="J105" s="23">
        <f t="shared" si="1"/>
        <v>340</v>
      </c>
      <c r="K105" s="3" t="s">
        <v>213</v>
      </c>
      <c r="L105" s="3"/>
    </row>
    <row r="106" spans="1:12" x14ac:dyDescent="0.2">
      <c r="A106" s="3" t="s">
        <v>41</v>
      </c>
      <c r="B106" s="3">
        <v>1</v>
      </c>
      <c r="C106" s="3" t="s">
        <v>222</v>
      </c>
      <c r="D106" s="3" t="s">
        <v>223</v>
      </c>
      <c r="E106" s="50" t="s">
        <v>224</v>
      </c>
      <c r="F106" s="19">
        <v>328</v>
      </c>
      <c r="G106" s="51"/>
      <c r="H106" s="3"/>
      <c r="I106" s="3"/>
      <c r="J106" s="23">
        <f t="shared" si="1"/>
        <v>340</v>
      </c>
      <c r="K106" s="3"/>
      <c r="L106" s="3"/>
    </row>
    <row r="107" spans="1:12" x14ac:dyDescent="0.2">
      <c r="A107" s="3" t="s">
        <v>28</v>
      </c>
      <c r="B107" s="3"/>
      <c r="C107" s="3" t="s">
        <v>197</v>
      </c>
      <c r="D107" s="3" t="s">
        <v>210</v>
      </c>
      <c r="E107" s="50" t="s">
        <v>151</v>
      </c>
      <c r="F107" s="19">
        <v>75</v>
      </c>
      <c r="G107" s="51"/>
      <c r="H107" s="3"/>
      <c r="I107" s="3"/>
      <c r="J107" s="23">
        <v>75</v>
      </c>
      <c r="K107" s="3"/>
      <c r="L107" s="3"/>
    </row>
    <row r="108" spans="1:12" s="1" customFormat="1" x14ac:dyDescent="0.2">
      <c r="A108" s="1" t="s">
        <v>51</v>
      </c>
      <c r="C108" s="1" t="s">
        <v>34</v>
      </c>
      <c r="D108" s="55">
        <f>SUM(F100:F107)</f>
        <v>2411</v>
      </c>
      <c r="E108" s="48"/>
      <c r="F108" s="20"/>
      <c r="G108" s="56"/>
      <c r="J108" s="24">
        <f>SUM(J100:J107)</f>
        <v>3135</v>
      </c>
    </row>
    <row r="109" spans="1:12" x14ac:dyDescent="0.2">
      <c r="A109" s="3"/>
      <c r="B109" s="3"/>
      <c r="C109" s="3"/>
      <c r="D109" s="3"/>
      <c r="E109" s="50"/>
      <c r="F109" s="19"/>
      <c r="G109" s="51"/>
      <c r="H109" s="3"/>
      <c r="I109" s="3"/>
      <c r="J109" s="23"/>
      <c r="K109" s="3"/>
      <c r="L109" s="3"/>
    </row>
    <row r="110" spans="1:12" x14ac:dyDescent="0.2">
      <c r="A110" s="3"/>
      <c r="B110" s="3"/>
      <c r="C110" s="3"/>
      <c r="D110" s="3"/>
      <c r="E110" s="50"/>
      <c r="F110" s="19"/>
      <c r="G110" s="51"/>
      <c r="H110" s="3"/>
      <c r="I110" s="3"/>
      <c r="J110" s="23"/>
      <c r="K110" s="3"/>
      <c r="L110" s="3"/>
    </row>
    <row r="111" spans="1:12" x14ac:dyDescent="0.2">
      <c r="A111" s="1" t="s">
        <v>15</v>
      </c>
      <c r="B111" s="1"/>
      <c r="C111" s="3"/>
      <c r="D111" s="3"/>
      <c r="E111" s="50"/>
      <c r="F111" s="19"/>
      <c r="G111" s="51"/>
      <c r="H111" s="3"/>
      <c r="I111" s="3"/>
      <c r="J111" s="23"/>
      <c r="K111" s="3"/>
      <c r="L111" s="3"/>
    </row>
    <row r="112" spans="1:12" x14ac:dyDescent="0.2">
      <c r="A112" s="3" t="s">
        <v>225</v>
      </c>
      <c r="B112" s="3">
        <v>3</v>
      </c>
      <c r="C112" s="3" t="s">
        <v>155</v>
      </c>
      <c r="D112" s="3"/>
      <c r="E112" s="50"/>
      <c r="F112" s="19"/>
      <c r="G112" s="51"/>
      <c r="H112" s="3"/>
      <c r="I112" s="3"/>
      <c r="J112" s="23">
        <f>545*B112</f>
        <v>1635</v>
      </c>
      <c r="K112" s="3" t="s">
        <v>226</v>
      </c>
      <c r="L112" s="3" t="s">
        <v>53</v>
      </c>
    </row>
    <row r="113" spans="1:12" x14ac:dyDescent="0.2">
      <c r="A113" s="3" t="s">
        <v>227</v>
      </c>
      <c r="B113" s="3">
        <v>5</v>
      </c>
      <c r="C113" s="3" t="s">
        <v>151</v>
      </c>
      <c r="D113" s="3"/>
      <c r="E113" s="50"/>
      <c r="F113" s="19"/>
      <c r="G113" s="51"/>
      <c r="H113" s="3"/>
      <c r="I113" s="3"/>
      <c r="J113" s="23">
        <f t="shared" ref="J113:J121" si="2">545*B113</f>
        <v>2725</v>
      </c>
      <c r="K113" s="3"/>
      <c r="L113" s="3"/>
    </row>
    <row r="114" spans="1:12" x14ac:dyDescent="0.2">
      <c r="A114" s="3" t="s">
        <v>228</v>
      </c>
      <c r="B114" s="3">
        <v>6</v>
      </c>
      <c r="C114" s="3"/>
      <c r="D114" s="3"/>
      <c r="E114" s="50"/>
      <c r="F114" s="19"/>
      <c r="G114" s="6"/>
      <c r="H114" s="6"/>
      <c r="I114" s="6"/>
      <c r="J114" s="23">
        <f t="shared" si="2"/>
        <v>3270</v>
      </c>
      <c r="K114" s="7">
        <f>SUM(F66:F113)</f>
        <v>44039</v>
      </c>
      <c r="L114" s="3"/>
    </row>
    <row r="115" spans="1:12" x14ac:dyDescent="0.2">
      <c r="A115" s="3" t="s">
        <v>229</v>
      </c>
      <c r="B115" s="3">
        <v>3</v>
      </c>
      <c r="C115" s="3" t="s">
        <v>151</v>
      </c>
      <c r="D115" s="3"/>
      <c r="E115" s="50"/>
      <c r="F115" s="19"/>
      <c r="G115" s="51"/>
      <c r="H115" s="3"/>
      <c r="I115" s="3"/>
      <c r="J115" s="23">
        <f t="shared" si="2"/>
        <v>1635</v>
      </c>
      <c r="K115" s="3" t="s">
        <v>230</v>
      </c>
      <c r="L115" s="3"/>
    </row>
    <row r="116" spans="1:12" x14ac:dyDescent="0.2">
      <c r="A116" s="3" t="s">
        <v>231</v>
      </c>
      <c r="B116" s="3">
        <v>1</v>
      </c>
      <c r="C116" s="3" t="s">
        <v>232</v>
      </c>
      <c r="D116" s="3"/>
      <c r="E116" s="50"/>
      <c r="F116" s="19"/>
      <c r="G116" s="51"/>
      <c r="H116" s="3"/>
      <c r="I116" s="3"/>
      <c r="J116" s="23">
        <f t="shared" si="2"/>
        <v>545</v>
      </c>
      <c r="K116" s="60" t="s">
        <v>233</v>
      </c>
      <c r="L116" s="3"/>
    </row>
    <row r="117" spans="1:12" x14ac:dyDescent="0.2">
      <c r="A117" s="3" t="s">
        <v>234</v>
      </c>
      <c r="B117" s="3">
        <v>6</v>
      </c>
      <c r="C117" s="3" t="s">
        <v>235</v>
      </c>
      <c r="D117" s="3"/>
      <c r="E117" s="50"/>
      <c r="F117" s="19"/>
      <c r="G117" s="51"/>
      <c r="H117" s="3"/>
      <c r="I117" s="3"/>
      <c r="J117" s="23">
        <f t="shared" si="2"/>
        <v>3270</v>
      </c>
      <c r="K117" s="3" t="s">
        <v>236</v>
      </c>
      <c r="L117" s="3"/>
    </row>
    <row r="118" spans="1:12" x14ac:dyDescent="0.2">
      <c r="A118" s="3" t="s">
        <v>237</v>
      </c>
      <c r="B118" s="3">
        <v>2</v>
      </c>
      <c r="C118" s="3" t="s">
        <v>143</v>
      </c>
      <c r="D118" s="3" t="s">
        <v>238</v>
      </c>
      <c r="E118" s="50">
        <v>2008</v>
      </c>
      <c r="F118" s="19"/>
      <c r="G118" s="52" t="s">
        <v>239</v>
      </c>
      <c r="H118" s="3"/>
      <c r="I118" s="3"/>
      <c r="J118" s="23">
        <f t="shared" si="2"/>
        <v>1090</v>
      </c>
      <c r="K118" s="3" t="s">
        <v>240</v>
      </c>
      <c r="L118" s="3"/>
    </row>
    <row r="119" spans="1:12" x14ac:dyDescent="0.2">
      <c r="A119" s="3" t="s">
        <v>241</v>
      </c>
      <c r="B119" s="3">
        <v>1</v>
      </c>
      <c r="C119" s="60" t="s">
        <v>242</v>
      </c>
      <c r="D119" s="3" t="s">
        <v>243</v>
      </c>
      <c r="E119" s="50"/>
      <c r="F119" s="19"/>
      <c r="G119" s="52" t="s">
        <v>244</v>
      </c>
      <c r="H119" s="3"/>
      <c r="I119" s="3"/>
      <c r="J119" s="23">
        <f t="shared" si="2"/>
        <v>545</v>
      </c>
      <c r="K119" s="60" t="s">
        <v>245</v>
      </c>
      <c r="L119" s="3"/>
    </row>
    <row r="120" spans="1:12" x14ac:dyDescent="0.2">
      <c r="A120" s="3" t="s">
        <v>246</v>
      </c>
      <c r="B120" s="3">
        <v>10</v>
      </c>
      <c r="C120" s="3"/>
      <c r="D120" s="3"/>
      <c r="E120" s="50"/>
      <c r="F120" s="19"/>
      <c r="G120" s="51"/>
      <c r="H120" s="3"/>
      <c r="I120" s="3"/>
      <c r="J120" s="23">
        <f t="shared" si="2"/>
        <v>5450</v>
      </c>
      <c r="K120" s="3" t="s">
        <v>247</v>
      </c>
      <c r="L120" s="3"/>
    </row>
    <row r="121" spans="1:12" x14ac:dyDescent="0.2">
      <c r="A121" s="3" t="s">
        <v>248</v>
      </c>
      <c r="B121" s="3">
        <v>1</v>
      </c>
      <c r="C121" s="3" t="s">
        <v>249</v>
      </c>
      <c r="D121" s="3" t="s">
        <v>250</v>
      </c>
      <c r="E121" s="50"/>
      <c r="F121" s="19"/>
      <c r="G121" s="51"/>
      <c r="H121" s="3"/>
      <c r="I121" s="3"/>
      <c r="J121" s="23">
        <f t="shared" si="2"/>
        <v>545</v>
      </c>
      <c r="K121" s="3"/>
      <c r="L121" s="3"/>
    </row>
    <row r="122" spans="1:12" s="1" customFormat="1" x14ac:dyDescent="0.2">
      <c r="A122" s="12" t="s">
        <v>251</v>
      </c>
      <c r="B122" s="1">
        <f>SUM(B112:B121)</f>
        <v>38</v>
      </c>
      <c r="C122" s="1" t="s">
        <v>34</v>
      </c>
      <c r="D122" s="55">
        <f>(5*800)+(32*500)</f>
        <v>20000</v>
      </c>
      <c r="E122" s="48"/>
      <c r="F122" s="20">
        <v>20450</v>
      </c>
      <c r="G122" s="63"/>
      <c r="H122" s="16"/>
      <c r="I122" s="16"/>
      <c r="J122" s="27">
        <f>SUM(J112:J121)</f>
        <v>20710</v>
      </c>
      <c r="K122" s="16" t="s">
        <v>252</v>
      </c>
    </row>
    <row r="123" spans="1:12" x14ac:dyDescent="0.2">
      <c r="A123" s="6"/>
      <c r="B123" s="3"/>
      <c r="C123" s="3"/>
      <c r="D123" s="3"/>
      <c r="E123" s="50"/>
      <c r="F123" s="19"/>
      <c r="G123" s="64"/>
      <c r="H123" s="8"/>
      <c r="I123" s="8"/>
      <c r="J123" s="28"/>
      <c r="K123" s="8"/>
      <c r="L123" s="3"/>
    </row>
    <row r="124" spans="1:12" x14ac:dyDescent="0.2">
      <c r="A124" s="1" t="s">
        <v>56</v>
      </c>
      <c r="B124" s="1"/>
      <c r="C124" s="3"/>
      <c r="D124" s="3"/>
      <c r="E124" s="50"/>
      <c r="F124" s="19"/>
      <c r="G124" s="51"/>
      <c r="H124" s="3"/>
      <c r="I124" s="3"/>
      <c r="J124" s="23"/>
      <c r="K124" s="3"/>
      <c r="L124" s="3"/>
    </row>
    <row r="125" spans="1:12" x14ac:dyDescent="0.2">
      <c r="A125" s="3" t="s">
        <v>253</v>
      </c>
      <c r="B125" s="1"/>
      <c r="C125" s="3"/>
      <c r="D125" s="3"/>
      <c r="E125" s="50"/>
      <c r="F125" s="19">
        <v>1200</v>
      </c>
      <c r="G125" s="51"/>
      <c r="H125" s="3"/>
      <c r="I125" s="3"/>
      <c r="J125" s="23">
        <f>F125</f>
        <v>1200</v>
      </c>
      <c r="K125" s="3" t="s">
        <v>254</v>
      </c>
      <c r="L125" s="3"/>
    </row>
    <row r="126" spans="1:12" x14ac:dyDescent="0.2">
      <c r="A126" s="3" t="s">
        <v>20</v>
      </c>
      <c r="B126" s="3"/>
      <c r="C126" s="3" t="s">
        <v>177</v>
      </c>
      <c r="D126" s="3" t="s">
        <v>255</v>
      </c>
      <c r="E126" s="50">
        <v>400.8</v>
      </c>
      <c r="F126" s="19">
        <v>1069</v>
      </c>
      <c r="G126" s="54"/>
      <c r="H126" s="3"/>
      <c r="I126" s="3"/>
      <c r="J126" s="23">
        <v>1500</v>
      </c>
      <c r="K126" s="3" t="s">
        <v>256</v>
      </c>
      <c r="L126" s="29" t="s">
        <v>55</v>
      </c>
    </row>
    <row r="127" spans="1:12" x14ac:dyDescent="0.2">
      <c r="A127" s="3"/>
      <c r="B127" s="3"/>
      <c r="C127" s="1" t="s">
        <v>34</v>
      </c>
      <c r="D127" s="55">
        <f>SUM(F125:F126)</f>
        <v>2269</v>
      </c>
      <c r="E127" s="50"/>
      <c r="G127" s="54"/>
      <c r="H127" s="3"/>
      <c r="I127" s="3"/>
      <c r="J127" s="23"/>
      <c r="K127" s="3"/>
      <c r="L127" s="3"/>
    </row>
    <row r="128" spans="1:12" x14ac:dyDescent="0.2">
      <c r="A128" s="1" t="s">
        <v>40</v>
      </c>
      <c r="B128" s="3"/>
      <c r="C128" s="3"/>
      <c r="D128" s="3"/>
      <c r="E128" s="50"/>
      <c r="F128" s="19"/>
      <c r="G128" s="54"/>
      <c r="H128" s="3"/>
      <c r="I128" s="3"/>
      <c r="J128" s="23"/>
      <c r="K128" s="3"/>
      <c r="L128" s="3"/>
    </row>
    <row r="129" spans="1:12" x14ac:dyDescent="0.2">
      <c r="A129" s="3" t="s">
        <v>3</v>
      </c>
      <c r="B129" s="3">
        <v>2</v>
      </c>
      <c r="C129" s="3"/>
      <c r="D129" s="3"/>
      <c r="E129" s="50"/>
      <c r="F129" s="19">
        <v>2000</v>
      </c>
      <c r="G129" s="54"/>
      <c r="H129" s="3"/>
      <c r="I129" s="3"/>
      <c r="J129" s="23">
        <v>3000</v>
      </c>
      <c r="K129" s="3" t="s">
        <v>58</v>
      </c>
      <c r="L129" s="3"/>
    </row>
    <row r="130" spans="1:12" x14ac:dyDescent="0.2">
      <c r="A130" s="3" t="s">
        <v>42</v>
      </c>
      <c r="B130" s="3">
        <v>1</v>
      </c>
      <c r="C130" s="3"/>
      <c r="D130" s="3"/>
      <c r="E130" s="50"/>
      <c r="F130" s="19"/>
      <c r="G130" s="54"/>
      <c r="H130" s="3"/>
      <c r="I130" s="3"/>
      <c r="J130" s="23">
        <v>1500</v>
      </c>
      <c r="K130" s="3"/>
      <c r="L130" s="3"/>
    </row>
    <row r="131" spans="1:12" x14ac:dyDescent="0.2">
      <c r="A131" s="3" t="s">
        <v>257</v>
      </c>
      <c r="B131" s="3">
        <v>1</v>
      </c>
      <c r="C131" s="3"/>
      <c r="D131" s="3"/>
      <c r="E131" s="50"/>
      <c r="F131" s="19">
        <v>1200</v>
      </c>
      <c r="G131" s="54"/>
      <c r="H131" s="3"/>
      <c r="I131" s="3"/>
      <c r="J131" s="23">
        <v>1200</v>
      </c>
      <c r="K131" s="3" t="s">
        <v>60</v>
      </c>
      <c r="L131" s="3"/>
    </row>
    <row r="132" spans="1:12" x14ac:dyDescent="0.2">
      <c r="A132" s="3"/>
      <c r="B132" s="3"/>
      <c r="C132" s="3"/>
      <c r="D132" s="3"/>
      <c r="E132" s="50"/>
      <c r="F132" s="19"/>
      <c r="G132" s="51"/>
      <c r="H132" s="3"/>
      <c r="I132" s="3"/>
      <c r="J132" s="24">
        <f>SUM(J125:J131)</f>
        <v>8400</v>
      </c>
      <c r="K132" s="3"/>
      <c r="L132" s="3"/>
    </row>
    <row r="133" spans="1:12" x14ac:dyDescent="0.2">
      <c r="A133" s="1" t="s">
        <v>19</v>
      </c>
      <c r="B133" s="1"/>
      <c r="C133" s="3"/>
      <c r="D133" s="3"/>
      <c r="E133" s="50"/>
      <c r="F133" s="19"/>
      <c r="G133" s="51"/>
      <c r="H133" s="3"/>
      <c r="I133" s="3"/>
      <c r="K133" s="3"/>
      <c r="L133" s="3"/>
    </row>
    <row r="134" spans="1:12" x14ac:dyDescent="0.2">
      <c r="A134" s="3" t="s">
        <v>150</v>
      </c>
      <c r="B134" s="3"/>
      <c r="C134" s="3" t="s">
        <v>249</v>
      </c>
      <c r="D134" s="3" t="s">
        <v>258</v>
      </c>
      <c r="E134" s="50">
        <v>1980</v>
      </c>
      <c r="F134" s="19">
        <v>1000</v>
      </c>
      <c r="G134" s="51"/>
      <c r="H134" s="3"/>
      <c r="I134" s="3"/>
      <c r="J134" s="23">
        <v>2400</v>
      </c>
      <c r="K134" s="3" t="s">
        <v>259</v>
      </c>
      <c r="L134" s="29" t="s">
        <v>57</v>
      </c>
    </row>
    <row r="135" spans="1:12" x14ac:dyDescent="0.2">
      <c r="A135" s="3" t="s">
        <v>260</v>
      </c>
      <c r="B135" s="3"/>
      <c r="C135" s="60" t="s">
        <v>242</v>
      </c>
      <c r="D135" s="3" t="s">
        <v>261</v>
      </c>
      <c r="E135" s="50"/>
      <c r="F135" s="65">
        <v>698</v>
      </c>
      <c r="G135" s="51"/>
      <c r="H135" s="3"/>
      <c r="I135" s="3"/>
      <c r="J135" s="23">
        <v>2400</v>
      </c>
      <c r="K135" s="3" t="s">
        <v>262</v>
      </c>
      <c r="L135" s="3"/>
    </row>
    <row r="136" spans="1:12" x14ac:dyDescent="0.2">
      <c r="A136" s="3"/>
      <c r="B136" s="3"/>
      <c r="C136" s="1" t="s">
        <v>34</v>
      </c>
      <c r="D136" s="14">
        <f>SUM(F134:F135)</f>
        <v>1698</v>
      </c>
      <c r="E136" s="50"/>
      <c r="G136" s="51"/>
      <c r="H136" s="3"/>
      <c r="I136" s="3"/>
      <c r="J136" s="24">
        <f>SUM(J134:J135)</f>
        <v>4800</v>
      </c>
      <c r="K136" s="3"/>
      <c r="L136" s="3"/>
    </row>
    <row r="137" spans="1:12" x14ac:dyDescent="0.2">
      <c r="A137" s="3"/>
      <c r="B137" s="3"/>
      <c r="C137" s="1"/>
      <c r="D137" s="3"/>
      <c r="E137" s="50"/>
      <c r="F137" s="65"/>
      <c r="G137" s="51"/>
      <c r="H137" s="3"/>
      <c r="I137" s="3"/>
      <c r="J137" s="23"/>
      <c r="K137" s="3"/>
      <c r="L137" s="3"/>
    </row>
    <row r="138" spans="1:12" x14ac:dyDescent="0.2">
      <c r="A138" s="1" t="s">
        <v>43</v>
      </c>
      <c r="B138" s="3"/>
      <c r="C138" s="60"/>
      <c r="D138" s="1">
        <v>5000</v>
      </c>
      <c r="E138" s="50"/>
      <c r="F138" s="65">
        <v>5000</v>
      </c>
      <c r="G138" s="51"/>
      <c r="H138" s="3"/>
      <c r="I138" s="3"/>
      <c r="J138" s="23">
        <v>5000</v>
      </c>
      <c r="K138" s="3"/>
      <c r="L138" s="3"/>
    </row>
    <row r="139" spans="1:12" x14ac:dyDescent="0.2">
      <c r="A139" s="3" t="s">
        <v>263</v>
      </c>
      <c r="B139" s="3"/>
      <c r="C139" s="60"/>
      <c r="D139" s="3">
        <v>6000</v>
      </c>
      <c r="E139" s="50"/>
      <c r="F139" s="65">
        <v>6000</v>
      </c>
      <c r="G139" s="51"/>
      <c r="H139" s="3"/>
      <c r="I139" s="3"/>
      <c r="J139" s="23">
        <v>6000</v>
      </c>
      <c r="K139" s="3"/>
      <c r="L139" s="3"/>
    </row>
    <row r="140" spans="1:12" x14ac:dyDescent="0.2">
      <c r="A140" s="3"/>
      <c r="B140" s="3"/>
      <c r="C140" s="3"/>
      <c r="D140" s="3"/>
      <c r="E140" s="50"/>
      <c r="F140" s="19"/>
      <c r="G140" s="6"/>
      <c r="H140" s="6"/>
      <c r="I140" s="6"/>
      <c r="J140" s="26"/>
      <c r="K140" s="7"/>
      <c r="L140" s="3"/>
    </row>
    <row r="141" spans="1:12" x14ac:dyDescent="0.2">
      <c r="A141" s="5" t="s">
        <v>34</v>
      </c>
      <c r="B141" s="3"/>
      <c r="C141" s="66"/>
      <c r="E141" s="50"/>
      <c r="F141" s="20">
        <f>SUM(F11:F140)</f>
        <v>623966.4</v>
      </c>
      <c r="G141" s="56"/>
      <c r="H141" s="1"/>
      <c r="I141" s="1"/>
      <c r="J141" s="24">
        <f>+J138+J136+J132+J127+J122+J108+J96+J78+J67+J61+J38</f>
        <v>635143</v>
      </c>
      <c r="L141" s="3"/>
    </row>
    <row r="142" spans="1:12" x14ac:dyDescent="0.2">
      <c r="A142" s="9"/>
      <c r="B142" s="9"/>
      <c r="C142" s="3"/>
      <c r="D142" s="67"/>
      <c r="E142" s="50"/>
      <c r="F142" s="19"/>
      <c r="G142" s="51"/>
      <c r="H142" s="3"/>
      <c r="I142" s="3"/>
      <c r="J142" s="23"/>
      <c r="K142" s="3"/>
      <c r="L142" s="3"/>
    </row>
    <row r="143" spans="1:12" x14ac:dyDescent="0.2">
      <c r="A143" s="1"/>
      <c r="B143" s="1"/>
      <c r="C143" s="3"/>
      <c r="D143" s="35"/>
      <c r="E143" s="50"/>
      <c r="F143" s="19"/>
      <c r="G143" s="51"/>
      <c r="H143" s="3"/>
      <c r="I143" s="3"/>
      <c r="J143" s="23"/>
      <c r="K143" s="3"/>
      <c r="L143" s="3"/>
    </row>
  </sheetData>
  <customSheetViews>
    <customSheetView guid="{1449F177-1BAD-4CE4-B4CF-D3D3A89285FD}">
      <pageMargins left="0.75" right="0.75" top="1" bottom="1" header="0.5" footer="0.5"/>
      <headerFooter alignWithMargins="0"/>
    </customSheetView>
  </customSheetViews>
  <mergeCells count="2">
    <mergeCell ref="A92:A95"/>
    <mergeCell ref="D92:D95"/>
  </mergeCells>
  <phoneticPr fontId="0" type="noConversion"/>
  <hyperlinks>
    <hyperlink ref="L66" r:id="rId1" xr:uid="{570DAD39-D32A-4F7C-B60E-E3EF3E7E03C1}"/>
    <hyperlink ref="L126" r:id="rId2" xr:uid="{2A8B9A52-262B-40FB-8E42-140FDB4A592C}"/>
    <hyperlink ref="L70" r:id="rId3" xr:uid="{7A84ADB0-935C-4FE4-9BE1-274AAB868BFB}"/>
    <hyperlink ref="L134" r:id="rId4" xr:uid="{C5599D27-928C-4888-98EA-C7AEC35771F3}"/>
  </hyperlinks>
  <pageMargins left="0.75" right="0.75" top="1" bottom="1" header="0.5" footer="0.5"/>
  <pageSetup paperSize="9" orientation="portrait" horizontalDpi="0" verticalDpi="0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6136-2B34-469A-A07E-5A455DF5C979}">
  <dimension ref="A1:IU122"/>
  <sheetViews>
    <sheetView topLeftCell="A113" workbookViewId="0">
      <selection activeCell="H121" sqref="H121:H122"/>
    </sheetView>
  </sheetViews>
  <sheetFormatPr defaultRowHeight="12.75" x14ac:dyDescent="0.2"/>
  <cols>
    <col min="8" max="8" width="21.140625" customWidth="1"/>
  </cols>
  <sheetData>
    <row r="1" spans="1:10" x14ac:dyDescent="0.2">
      <c r="A1" t="s">
        <v>33</v>
      </c>
      <c r="B1" t="s">
        <v>265</v>
      </c>
      <c r="C1" t="s">
        <v>31</v>
      </c>
      <c r="D1" t="s">
        <v>266</v>
      </c>
      <c r="E1" t="s">
        <v>30</v>
      </c>
      <c r="F1" t="s">
        <v>8</v>
      </c>
      <c r="H1" t="s">
        <v>264</v>
      </c>
      <c r="I1" t="s">
        <v>54</v>
      </c>
      <c r="J1" t="s">
        <v>80</v>
      </c>
    </row>
    <row r="2" spans="1:10" x14ac:dyDescent="0.2">
      <c r="A2" t="s">
        <v>102</v>
      </c>
      <c r="I2" t="s">
        <v>97</v>
      </c>
      <c r="J2" t="s">
        <v>62</v>
      </c>
    </row>
    <row r="4" spans="1:10" x14ac:dyDescent="0.2">
      <c r="A4" t="s">
        <v>267</v>
      </c>
      <c r="D4" t="s">
        <v>268</v>
      </c>
    </row>
    <row r="5" spans="1:10" x14ac:dyDescent="0.2">
      <c r="A5" t="s">
        <v>1</v>
      </c>
      <c r="C5">
        <v>800</v>
      </c>
      <c r="E5" t="s">
        <v>24</v>
      </c>
      <c r="F5" t="s">
        <v>2</v>
      </c>
      <c r="H5">
        <v>4046.86</v>
      </c>
      <c r="J5">
        <v>0.44444444444444442</v>
      </c>
    </row>
    <row r="6" spans="1:10" x14ac:dyDescent="0.2">
      <c r="A6" t="s">
        <v>7</v>
      </c>
      <c r="C6">
        <v>800</v>
      </c>
      <c r="E6" t="s">
        <v>24</v>
      </c>
      <c r="H6">
        <v>4046.86</v>
      </c>
      <c r="J6">
        <v>0.44444444444444442</v>
      </c>
    </row>
    <row r="7" spans="1:10" x14ac:dyDescent="0.2">
      <c r="A7" t="s">
        <v>3</v>
      </c>
      <c r="C7">
        <v>900</v>
      </c>
      <c r="E7" t="s">
        <v>24</v>
      </c>
      <c r="H7">
        <v>4552.7174999999997</v>
      </c>
      <c r="J7">
        <v>0.5</v>
      </c>
    </row>
    <row r="8" spans="1:10" x14ac:dyDescent="0.2">
      <c r="A8" t="s">
        <v>25</v>
      </c>
      <c r="C8">
        <v>800</v>
      </c>
      <c r="E8" t="s">
        <v>24</v>
      </c>
      <c r="F8" t="s">
        <v>9</v>
      </c>
      <c r="H8">
        <v>4046.86</v>
      </c>
      <c r="J8">
        <v>0.44444444444444442</v>
      </c>
    </row>
    <row r="9" spans="1:10" x14ac:dyDescent="0.2">
      <c r="A9" t="s">
        <v>26</v>
      </c>
      <c r="C9">
        <v>180</v>
      </c>
      <c r="E9" t="s">
        <v>24</v>
      </c>
      <c r="H9">
        <v>910.54349999999999</v>
      </c>
      <c r="J9">
        <v>0.1</v>
      </c>
    </row>
    <row r="10" spans="1:10" x14ac:dyDescent="0.2">
      <c r="A10" t="s">
        <v>4</v>
      </c>
      <c r="C10">
        <v>3600</v>
      </c>
      <c r="E10" t="s">
        <v>24</v>
      </c>
      <c r="F10" t="s">
        <v>10</v>
      </c>
      <c r="H10">
        <v>18210.87</v>
      </c>
      <c r="J10">
        <v>2</v>
      </c>
    </row>
    <row r="11" spans="1:10" x14ac:dyDescent="0.2">
      <c r="A11" t="s">
        <v>5</v>
      </c>
      <c r="C11">
        <v>5000</v>
      </c>
      <c r="E11" t="s">
        <v>24</v>
      </c>
      <c r="H11">
        <v>25292.875</v>
      </c>
      <c r="J11">
        <v>2.7777777777777777</v>
      </c>
    </row>
    <row r="12" spans="1:10" x14ac:dyDescent="0.2">
      <c r="A12" t="s">
        <v>61</v>
      </c>
      <c r="C12">
        <v>10000</v>
      </c>
      <c r="E12" t="s">
        <v>24</v>
      </c>
      <c r="F12" t="s">
        <v>11</v>
      </c>
      <c r="H12">
        <v>50585.75</v>
      </c>
      <c r="J12">
        <v>5.5555555555555554</v>
      </c>
    </row>
    <row r="13" spans="1:10" x14ac:dyDescent="0.2">
      <c r="A13" t="s">
        <v>6</v>
      </c>
      <c r="C13">
        <v>7200</v>
      </c>
      <c r="E13" t="s">
        <v>24</v>
      </c>
      <c r="F13" t="s">
        <v>12</v>
      </c>
      <c r="H13">
        <v>36421.74</v>
      </c>
      <c r="J13">
        <v>4</v>
      </c>
    </row>
    <row r="14" spans="1:10" x14ac:dyDescent="0.2">
      <c r="A14" t="s">
        <v>44</v>
      </c>
      <c r="C14">
        <v>29280</v>
      </c>
      <c r="E14">
        <v>0</v>
      </c>
      <c r="F14">
        <v>0</v>
      </c>
      <c r="G14">
        <v>0</v>
      </c>
      <c r="H14">
        <v>144068.21599999999</v>
      </c>
    </row>
    <row r="16" spans="1:10" x14ac:dyDescent="0.2">
      <c r="A16" t="s">
        <v>13</v>
      </c>
      <c r="D16" t="s">
        <v>269</v>
      </c>
    </row>
    <row r="17" spans="1:9" x14ac:dyDescent="0.2">
      <c r="A17" t="s">
        <v>29</v>
      </c>
      <c r="C17">
        <v>500</v>
      </c>
      <c r="E17">
        <v>600</v>
      </c>
      <c r="H17">
        <v>600</v>
      </c>
    </row>
    <row r="18" spans="1:9" x14ac:dyDescent="0.2">
      <c r="A18" t="s">
        <v>35</v>
      </c>
      <c r="C18">
        <v>430000</v>
      </c>
      <c r="E18">
        <v>602939.56000000006</v>
      </c>
      <c r="H18">
        <v>602939.56000000006</v>
      </c>
    </row>
    <row r="19" spans="1:9" x14ac:dyDescent="0.2">
      <c r="A19" t="s">
        <v>32</v>
      </c>
      <c r="C19">
        <v>5000</v>
      </c>
      <c r="E19">
        <v>6210.27</v>
      </c>
      <c r="H19">
        <v>6210.27</v>
      </c>
    </row>
    <row r="20" spans="1:9" x14ac:dyDescent="0.2">
      <c r="A20" t="s">
        <v>45</v>
      </c>
      <c r="C20">
        <v>438000</v>
      </c>
      <c r="D20" t="s">
        <v>269</v>
      </c>
      <c r="E20">
        <v>609749.83000000007</v>
      </c>
      <c r="F20">
        <v>0</v>
      </c>
      <c r="G20">
        <v>0</v>
      </c>
      <c r="H20">
        <v>609749.83000000007</v>
      </c>
    </row>
    <row r="22" spans="1:9" x14ac:dyDescent="0.2">
      <c r="A22" t="s">
        <v>109</v>
      </c>
    </row>
    <row r="23" spans="1:9" x14ac:dyDescent="0.2">
      <c r="A23" t="s">
        <v>110</v>
      </c>
      <c r="F23">
        <v>4998</v>
      </c>
      <c r="G23">
        <v>4999</v>
      </c>
      <c r="H23">
        <v>3000</v>
      </c>
    </row>
    <row r="24" spans="1:9" x14ac:dyDescent="0.2">
      <c r="A24" t="s">
        <v>38</v>
      </c>
      <c r="C24">
        <v>2500</v>
      </c>
      <c r="F24" t="s">
        <v>38</v>
      </c>
      <c r="G24">
        <v>0</v>
      </c>
      <c r="H24">
        <v>1000</v>
      </c>
    </row>
    <row r="25" spans="1:9" x14ac:dyDescent="0.2">
      <c r="A25" t="s">
        <v>63</v>
      </c>
      <c r="C25">
        <v>479</v>
      </c>
      <c r="H25">
        <v>1500</v>
      </c>
    </row>
    <row r="26" spans="1:9" x14ac:dyDescent="0.2">
      <c r="A26" t="s">
        <v>39</v>
      </c>
      <c r="C26">
        <v>1900</v>
      </c>
      <c r="H26">
        <v>1900</v>
      </c>
    </row>
    <row r="27" spans="1:9" x14ac:dyDescent="0.2">
      <c r="A27" t="s">
        <v>275</v>
      </c>
      <c r="C27">
        <v>4879</v>
      </c>
      <c r="D27" t="s">
        <v>269</v>
      </c>
      <c r="E27">
        <v>7980.52</v>
      </c>
      <c r="F27">
        <v>0</v>
      </c>
      <c r="G27">
        <v>0</v>
      </c>
      <c r="H27">
        <v>7400</v>
      </c>
    </row>
    <row r="29" spans="1:9" x14ac:dyDescent="0.2">
      <c r="A29" t="s">
        <v>270</v>
      </c>
    </row>
    <row r="30" spans="1:9" x14ac:dyDescent="0.2">
      <c r="A30" t="s">
        <v>108</v>
      </c>
    </row>
    <row r="31" spans="1:9" x14ac:dyDescent="0.2">
      <c r="A31" t="s">
        <v>37</v>
      </c>
      <c r="C31">
        <v>68541.399999999994</v>
      </c>
      <c r="H31">
        <v>225000</v>
      </c>
      <c r="I31" t="s">
        <v>113</v>
      </c>
    </row>
    <row r="33" spans="1:9" x14ac:dyDescent="0.2">
      <c r="A33" t="s">
        <v>14</v>
      </c>
    </row>
    <row r="34" spans="1:9" x14ac:dyDescent="0.2">
      <c r="A34" t="s">
        <v>64</v>
      </c>
      <c r="B34">
        <v>2</v>
      </c>
      <c r="C34">
        <v>600</v>
      </c>
      <c r="H34">
        <v>600</v>
      </c>
    </row>
    <row r="35" spans="1:9" x14ac:dyDescent="0.2">
      <c r="A35" t="s">
        <v>65</v>
      </c>
      <c r="B35">
        <v>1</v>
      </c>
      <c r="C35">
        <v>200</v>
      </c>
      <c r="H35">
        <v>300</v>
      </c>
    </row>
    <row r="36" spans="1:9" x14ac:dyDescent="0.2">
      <c r="A36" t="s">
        <v>66</v>
      </c>
      <c r="B36">
        <v>1</v>
      </c>
      <c r="C36">
        <v>200</v>
      </c>
      <c r="H36">
        <v>300</v>
      </c>
    </row>
    <row r="37" spans="1:9" x14ac:dyDescent="0.2">
      <c r="A37" t="s">
        <v>67</v>
      </c>
      <c r="B37">
        <v>3</v>
      </c>
      <c r="C37">
        <v>400</v>
      </c>
      <c r="H37">
        <v>900</v>
      </c>
    </row>
    <row r="38" spans="1:9" x14ac:dyDescent="0.2">
      <c r="A38" t="s">
        <v>68</v>
      </c>
      <c r="B38">
        <v>1</v>
      </c>
      <c r="C38">
        <v>200</v>
      </c>
      <c r="H38">
        <v>300</v>
      </c>
    </row>
    <row r="39" spans="1:9" x14ac:dyDescent="0.2">
      <c r="A39" t="s">
        <v>69</v>
      </c>
      <c r="B39">
        <v>1</v>
      </c>
      <c r="C39">
        <v>200</v>
      </c>
      <c r="H39">
        <v>300</v>
      </c>
    </row>
    <row r="40" spans="1:9" x14ac:dyDescent="0.2">
      <c r="A40" t="s">
        <v>70</v>
      </c>
      <c r="B40">
        <v>1</v>
      </c>
      <c r="C40">
        <v>200</v>
      </c>
      <c r="H40">
        <v>300</v>
      </c>
    </row>
    <row r="41" spans="1:9" x14ac:dyDescent="0.2">
      <c r="A41" t="s">
        <v>71</v>
      </c>
      <c r="B41">
        <v>2</v>
      </c>
      <c r="C41">
        <v>400</v>
      </c>
      <c r="H41">
        <v>600</v>
      </c>
    </row>
    <row r="42" spans="1:9" x14ac:dyDescent="0.2">
      <c r="A42" t="s">
        <v>72</v>
      </c>
      <c r="B42">
        <v>1</v>
      </c>
      <c r="C42">
        <v>200</v>
      </c>
      <c r="H42">
        <v>300</v>
      </c>
    </row>
    <row r="43" spans="1:9" x14ac:dyDescent="0.2">
      <c r="A43" t="s">
        <v>73</v>
      </c>
      <c r="B43">
        <v>3</v>
      </c>
      <c r="C43">
        <v>200</v>
      </c>
      <c r="H43">
        <v>900</v>
      </c>
    </row>
    <row r="44" spans="1:9" x14ac:dyDescent="0.2">
      <c r="A44" t="s">
        <v>74</v>
      </c>
      <c r="B44">
        <v>3</v>
      </c>
      <c r="C44">
        <v>610</v>
      </c>
      <c r="H44">
        <v>900</v>
      </c>
    </row>
    <row r="45" spans="1:9" x14ac:dyDescent="0.2">
      <c r="A45" t="s">
        <v>46</v>
      </c>
      <c r="B45">
        <v>19</v>
      </c>
      <c r="C45">
        <v>3410</v>
      </c>
      <c r="F45">
        <v>0</v>
      </c>
      <c r="G45">
        <v>0</v>
      </c>
      <c r="H45">
        <v>5700</v>
      </c>
    </row>
    <row r="47" spans="1:9" x14ac:dyDescent="0.2">
      <c r="A47" t="s">
        <v>98</v>
      </c>
      <c r="B47">
        <v>2</v>
      </c>
      <c r="C47">
        <v>160</v>
      </c>
      <c r="H47">
        <v>160</v>
      </c>
      <c r="I47" t="s">
        <v>104</v>
      </c>
    </row>
    <row r="49" spans="1:9" x14ac:dyDescent="0.2">
      <c r="A49" t="s">
        <v>36</v>
      </c>
    </row>
    <row r="50" spans="1:9" x14ac:dyDescent="0.2">
      <c r="A50" t="s">
        <v>75</v>
      </c>
      <c r="B50">
        <v>1</v>
      </c>
      <c r="C50">
        <v>200</v>
      </c>
      <c r="H50">
        <v>340</v>
      </c>
    </row>
    <row r="51" spans="1:9" x14ac:dyDescent="0.2">
      <c r="A51" t="s">
        <v>81</v>
      </c>
      <c r="B51">
        <v>2</v>
      </c>
      <c r="C51">
        <v>500</v>
      </c>
      <c r="H51">
        <v>680</v>
      </c>
    </row>
    <row r="52" spans="1:9" x14ac:dyDescent="0.2">
      <c r="A52" t="s">
        <v>82</v>
      </c>
      <c r="B52">
        <v>1</v>
      </c>
      <c r="C52">
        <v>200</v>
      </c>
      <c r="H52">
        <v>340</v>
      </c>
    </row>
    <row r="53" spans="1:9" x14ac:dyDescent="0.2">
      <c r="A53" t="s">
        <v>83</v>
      </c>
      <c r="B53">
        <v>1</v>
      </c>
      <c r="C53">
        <v>200</v>
      </c>
      <c r="H53">
        <v>340</v>
      </c>
    </row>
    <row r="54" spans="1:9" x14ac:dyDescent="0.2">
      <c r="A54" t="s">
        <v>84</v>
      </c>
      <c r="B54">
        <v>2</v>
      </c>
      <c r="C54">
        <v>658</v>
      </c>
      <c r="H54">
        <v>680</v>
      </c>
    </row>
    <row r="55" spans="1:9" x14ac:dyDescent="0.2">
      <c r="A55" t="s">
        <v>85</v>
      </c>
      <c r="B55">
        <v>1</v>
      </c>
      <c r="C55">
        <v>250</v>
      </c>
      <c r="H55">
        <v>340</v>
      </c>
    </row>
    <row r="56" spans="1:9" x14ac:dyDescent="0.2">
      <c r="A56" t="s">
        <v>41</v>
      </c>
      <c r="B56">
        <v>1</v>
      </c>
      <c r="C56">
        <v>328</v>
      </c>
      <c r="H56">
        <v>340</v>
      </c>
    </row>
    <row r="57" spans="1:9" x14ac:dyDescent="0.2">
      <c r="A57" t="s">
        <v>28</v>
      </c>
      <c r="C57">
        <v>75</v>
      </c>
      <c r="H57">
        <v>75</v>
      </c>
    </row>
    <row r="58" spans="1:9" x14ac:dyDescent="0.2">
      <c r="A58" t="s">
        <v>51</v>
      </c>
      <c r="C58">
        <v>2411</v>
      </c>
      <c r="F58">
        <v>0</v>
      </c>
      <c r="G58">
        <v>0</v>
      </c>
      <c r="H58">
        <v>3135</v>
      </c>
    </row>
    <row r="59" spans="1:9" x14ac:dyDescent="0.2">
      <c r="A59" t="s">
        <v>112</v>
      </c>
      <c r="C59">
        <v>5981</v>
      </c>
      <c r="H59">
        <v>8995</v>
      </c>
    </row>
    <row r="61" spans="1:9" x14ac:dyDescent="0.2">
      <c r="A61" t="s">
        <v>21</v>
      </c>
      <c r="I61" t="s">
        <v>105</v>
      </c>
    </row>
    <row r="62" spans="1:9" x14ac:dyDescent="0.2">
      <c r="A62" t="s">
        <v>75</v>
      </c>
      <c r="B62">
        <v>1</v>
      </c>
      <c r="H62">
        <v>360</v>
      </c>
    </row>
    <row r="63" spans="1:9" x14ac:dyDescent="0.2">
      <c r="A63" t="s">
        <v>76</v>
      </c>
      <c r="B63">
        <v>1</v>
      </c>
      <c r="H63">
        <v>360</v>
      </c>
    </row>
    <row r="64" spans="1:9" x14ac:dyDescent="0.2">
      <c r="A64" t="s">
        <v>77</v>
      </c>
      <c r="B64">
        <v>1</v>
      </c>
      <c r="H64">
        <v>360</v>
      </c>
    </row>
    <row r="65" spans="1:9" x14ac:dyDescent="0.2">
      <c r="A65" t="s">
        <v>106</v>
      </c>
      <c r="B65">
        <v>1</v>
      </c>
      <c r="H65">
        <v>360</v>
      </c>
    </row>
    <row r="66" spans="1:9" x14ac:dyDescent="0.2">
      <c r="A66" t="s">
        <v>78</v>
      </c>
      <c r="B66">
        <v>1</v>
      </c>
      <c r="H66">
        <v>600</v>
      </c>
    </row>
    <row r="67" spans="1:9" x14ac:dyDescent="0.2">
      <c r="A67" t="s">
        <v>79</v>
      </c>
      <c r="B67">
        <v>1</v>
      </c>
      <c r="H67">
        <v>360</v>
      </c>
    </row>
    <row r="68" spans="1:9" x14ac:dyDescent="0.2">
      <c r="A68" t="s">
        <v>48</v>
      </c>
      <c r="C68">
        <v>2250</v>
      </c>
      <c r="F68">
        <v>0</v>
      </c>
      <c r="G68">
        <v>0</v>
      </c>
      <c r="H68">
        <v>2400</v>
      </c>
    </row>
    <row r="70" spans="1:9" x14ac:dyDescent="0.2">
      <c r="A70" t="s">
        <v>15</v>
      </c>
      <c r="I70" t="s">
        <v>53</v>
      </c>
    </row>
    <row r="71" spans="1:9" x14ac:dyDescent="0.2">
      <c r="A71" t="s">
        <v>86</v>
      </c>
      <c r="B71">
        <v>3</v>
      </c>
      <c r="H71">
        <v>1635</v>
      </c>
    </row>
    <row r="72" spans="1:9" x14ac:dyDescent="0.2">
      <c r="A72" t="s">
        <v>87</v>
      </c>
      <c r="B72">
        <v>5</v>
      </c>
      <c r="H72">
        <v>2725</v>
      </c>
    </row>
    <row r="73" spans="1:9" x14ac:dyDescent="0.2">
      <c r="A73" t="s">
        <v>88</v>
      </c>
      <c r="B73">
        <v>6</v>
      </c>
      <c r="H73">
        <v>3270</v>
      </c>
    </row>
    <row r="74" spans="1:9" x14ac:dyDescent="0.2">
      <c r="A74" t="s">
        <v>89</v>
      </c>
      <c r="B74">
        <v>3</v>
      </c>
      <c r="H74">
        <v>1635</v>
      </c>
    </row>
    <row r="75" spans="1:9" x14ac:dyDescent="0.2">
      <c r="A75" t="s">
        <v>90</v>
      </c>
      <c r="B75">
        <v>1</v>
      </c>
      <c r="H75">
        <v>545</v>
      </c>
    </row>
    <row r="76" spans="1:9" x14ac:dyDescent="0.2">
      <c r="A76" t="s">
        <v>82</v>
      </c>
      <c r="B76">
        <v>6</v>
      </c>
      <c r="H76">
        <v>3270</v>
      </c>
    </row>
    <row r="77" spans="1:9" x14ac:dyDescent="0.2">
      <c r="A77" t="s">
        <v>71</v>
      </c>
      <c r="B77">
        <v>2</v>
      </c>
      <c r="H77">
        <v>1090</v>
      </c>
    </row>
    <row r="78" spans="1:9" x14ac:dyDescent="0.2">
      <c r="A78" t="s">
        <v>91</v>
      </c>
      <c r="B78">
        <v>1</v>
      </c>
      <c r="H78">
        <v>545</v>
      </c>
    </row>
    <row r="79" spans="1:9" x14ac:dyDescent="0.2">
      <c r="A79" t="s">
        <v>92</v>
      </c>
      <c r="B79">
        <v>10</v>
      </c>
      <c r="H79">
        <v>5450</v>
      </c>
    </row>
    <row r="80" spans="1:9" x14ac:dyDescent="0.2">
      <c r="A80" t="s">
        <v>93</v>
      </c>
      <c r="B80">
        <v>1</v>
      </c>
      <c r="H80">
        <v>545</v>
      </c>
    </row>
    <row r="81" spans="1:9" x14ac:dyDescent="0.2">
      <c r="A81" t="s">
        <v>94</v>
      </c>
      <c r="B81">
        <v>38</v>
      </c>
      <c r="C81">
        <v>20450</v>
      </c>
      <c r="F81">
        <v>0</v>
      </c>
      <c r="G81">
        <v>0</v>
      </c>
      <c r="H81">
        <v>20710</v>
      </c>
    </row>
    <row r="82" spans="1:9" x14ac:dyDescent="0.2">
      <c r="A82" t="s">
        <v>19</v>
      </c>
      <c r="I82" t="s">
        <v>57</v>
      </c>
    </row>
    <row r="83" spans="1:9" x14ac:dyDescent="0.2">
      <c r="A83" t="s">
        <v>95</v>
      </c>
      <c r="C83">
        <v>1000</v>
      </c>
      <c r="H83">
        <v>2400</v>
      </c>
    </row>
    <row r="84" spans="1:9" x14ac:dyDescent="0.2">
      <c r="A84" t="s">
        <v>96</v>
      </c>
      <c r="C84">
        <v>698</v>
      </c>
      <c r="H84">
        <v>2400</v>
      </c>
    </row>
    <row r="85" spans="1:9" x14ac:dyDescent="0.2">
      <c r="A85" t="s">
        <v>94</v>
      </c>
      <c r="C85">
        <v>1698</v>
      </c>
      <c r="F85">
        <v>0</v>
      </c>
      <c r="G85">
        <v>0</v>
      </c>
      <c r="H85">
        <v>4800</v>
      </c>
    </row>
    <row r="87" spans="1:9" x14ac:dyDescent="0.2">
      <c r="A87" t="s">
        <v>101</v>
      </c>
      <c r="C87">
        <v>6000</v>
      </c>
      <c r="H87">
        <v>6000</v>
      </c>
    </row>
    <row r="88" spans="1:9" x14ac:dyDescent="0.2">
      <c r="C88">
        <v>6000</v>
      </c>
      <c r="H88">
        <v>6000</v>
      </c>
    </row>
    <row r="89" spans="1:9" x14ac:dyDescent="0.2">
      <c r="A89" t="s">
        <v>274</v>
      </c>
      <c r="C89">
        <v>104920.4</v>
      </c>
      <c r="D89" t="s">
        <v>269</v>
      </c>
      <c r="E89">
        <v>109426.11</v>
      </c>
      <c r="H89">
        <v>267905</v>
      </c>
    </row>
    <row r="93" spans="1:9" x14ac:dyDescent="0.2">
      <c r="A93" t="s">
        <v>27</v>
      </c>
      <c r="C93">
        <v>1900</v>
      </c>
      <c r="H93">
        <v>500</v>
      </c>
      <c r="I93" t="s">
        <v>103</v>
      </c>
    </row>
    <row r="94" spans="1:9" x14ac:dyDescent="0.2">
      <c r="A94" t="s">
        <v>273</v>
      </c>
      <c r="C94">
        <v>1900</v>
      </c>
      <c r="D94" t="s">
        <v>269</v>
      </c>
      <c r="E94">
        <v>1285.69</v>
      </c>
      <c r="F94">
        <v>0</v>
      </c>
      <c r="G94">
        <v>0</v>
      </c>
      <c r="H94">
        <v>500</v>
      </c>
    </row>
    <row r="96" spans="1:9" x14ac:dyDescent="0.2">
      <c r="A96" t="s">
        <v>22</v>
      </c>
    </row>
    <row r="97" spans="1:255" x14ac:dyDescent="0.2">
      <c r="A97" t="s">
        <v>59</v>
      </c>
      <c r="C97">
        <v>600</v>
      </c>
      <c r="H97">
        <v>600</v>
      </c>
    </row>
    <row r="98" spans="1:255" x14ac:dyDescent="0.2">
      <c r="A98" t="s">
        <v>49</v>
      </c>
      <c r="C98">
        <v>600</v>
      </c>
      <c r="D98" t="s">
        <v>268</v>
      </c>
      <c r="F98">
        <v>0</v>
      </c>
      <c r="G98">
        <v>0</v>
      </c>
      <c r="H98">
        <v>600</v>
      </c>
      <c r="IU98">
        <v>1200</v>
      </c>
    </row>
    <row r="100" spans="1:255" x14ac:dyDescent="0.2">
      <c r="A100" t="s">
        <v>16</v>
      </c>
    </row>
    <row r="101" spans="1:255" x14ac:dyDescent="0.2">
      <c r="A101" t="s">
        <v>100</v>
      </c>
      <c r="C101">
        <v>36578</v>
      </c>
      <c r="F101" t="s">
        <v>18</v>
      </c>
      <c r="G101" t="s">
        <v>18</v>
      </c>
      <c r="H101">
        <v>38406.9</v>
      </c>
    </row>
    <row r="102" spans="1:255" x14ac:dyDescent="0.2">
      <c r="A102" t="s">
        <v>50</v>
      </c>
      <c r="C102">
        <v>36578</v>
      </c>
      <c r="D102" t="s">
        <v>269</v>
      </c>
      <c r="E102">
        <v>39189.96</v>
      </c>
      <c r="F102">
        <v>0</v>
      </c>
      <c r="G102">
        <v>0</v>
      </c>
      <c r="H102">
        <v>38406.9</v>
      </c>
    </row>
    <row r="105" spans="1:255" x14ac:dyDescent="0.2">
      <c r="A105" t="s">
        <v>56</v>
      </c>
    </row>
    <row r="106" spans="1:255" x14ac:dyDescent="0.2">
      <c r="A106" t="s">
        <v>20</v>
      </c>
      <c r="C106">
        <v>1500</v>
      </c>
      <c r="H106">
        <v>1500</v>
      </c>
      <c r="I106" t="s">
        <v>55</v>
      </c>
    </row>
    <row r="107" spans="1:255" x14ac:dyDescent="0.2">
      <c r="A107" t="s">
        <v>111</v>
      </c>
      <c r="C107">
        <v>2020</v>
      </c>
      <c r="F107" t="s">
        <v>18</v>
      </c>
      <c r="G107" t="s">
        <v>18</v>
      </c>
      <c r="H107">
        <v>2121</v>
      </c>
    </row>
    <row r="108" spans="1:255" x14ac:dyDescent="0.2">
      <c r="A108" t="s">
        <v>3</v>
      </c>
      <c r="B108">
        <v>2</v>
      </c>
      <c r="C108">
        <v>1200</v>
      </c>
      <c r="H108">
        <v>3000</v>
      </c>
      <c r="I108" t="s">
        <v>58</v>
      </c>
    </row>
    <row r="109" spans="1:255" x14ac:dyDescent="0.2">
      <c r="A109" t="s">
        <v>42</v>
      </c>
      <c r="B109">
        <v>1</v>
      </c>
      <c r="C109">
        <v>1069</v>
      </c>
      <c r="H109">
        <v>1500</v>
      </c>
    </row>
    <row r="110" spans="1:255" x14ac:dyDescent="0.2">
      <c r="A110" t="s">
        <v>107</v>
      </c>
      <c r="B110">
        <v>1</v>
      </c>
      <c r="C110">
        <v>1200</v>
      </c>
      <c r="H110">
        <v>1200</v>
      </c>
      <c r="I110" t="s">
        <v>60</v>
      </c>
    </row>
    <row r="111" spans="1:255" x14ac:dyDescent="0.2">
      <c r="A111" t="s">
        <v>272</v>
      </c>
      <c r="C111">
        <v>6989</v>
      </c>
      <c r="D111" t="s">
        <v>269</v>
      </c>
      <c r="E111">
        <v>3952.87</v>
      </c>
      <c r="F111">
        <v>0</v>
      </c>
      <c r="G111">
        <v>0</v>
      </c>
      <c r="H111">
        <v>9321</v>
      </c>
    </row>
    <row r="112" spans="1:255" x14ac:dyDescent="0.2">
      <c r="F112">
        <v>0</v>
      </c>
      <c r="G112">
        <v>0</v>
      </c>
    </row>
    <row r="114" spans="1:9" x14ac:dyDescent="0.2">
      <c r="A114" t="s">
        <v>43</v>
      </c>
      <c r="C114">
        <v>1000</v>
      </c>
      <c r="H114">
        <v>30000</v>
      </c>
      <c r="I114" t="s">
        <v>99</v>
      </c>
    </row>
    <row r="115" spans="1:9" x14ac:dyDescent="0.2">
      <c r="A115" t="s">
        <v>271</v>
      </c>
      <c r="C115">
        <v>1000</v>
      </c>
      <c r="D115" t="s">
        <v>268</v>
      </c>
      <c r="H115">
        <v>30000</v>
      </c>
    </row>
    <row r="117" spans="1:9" x14ac:dyDescent="0.2">
      <c r="A117" t="s">
        <v>34</v>
      </c>
      <c r="C117">
        <v>624146.4</v>
      </c>
      <c r="E117">
        <v>771584.9800000001</v>
      </c>
      <c r="H117">
        <f>+H115+H111+H102+H98+H94+H89+H27+H20+H14</f>
        <v>1107950.946</v>
      </c>
    </row>
    <row r="118" spans="1:9" x14ac:dyDescent="0.2">
      <c r="C118">
        <v>44567</v>
      </c>
    </row>
    <row r="119" spans="1:9" x14ac:dyDescent="0.2">
      <c r="C119">
        <v>579579.4</v>
      </c>
    </row>
    <row r="120" spans="1:9" x14ac:dyDescent="0.2">
      <c r="C120">
        <f t="shared" ref="C120" si="0">+C111+C102+C94+C89+C27+C20</f>
        <v>593266.4</v>
      </c>
      <c r="E120">
        <f>+E111+E102+E94+E89+E27+E20</f>
        <v>771584.9800000001</v>
      </c>
    </row>
    <row r="121" spans="1:9" x14ac:dyDescent="0.2">
      <c r="C121">
        <f>+C120+C14</f>
        <v>622546.4</v>
      </c>
    </row>
    <row r="122" spans="1:9" x14ac:dyDescent="0.2">
      <c r="C122">
        <f>C121-C117</f>
        <v>-1600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Sheet3</vt:lpstr>
      <vt:lpstr>Sheet4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Penny Cole</cp:lastModifiedBy>
  <cp:lastPrinted>2026-05-21T10:17:07Z</cp:lastPrinted>
  <dcterms:created xsi:type="dcterms:W3CDTF">2008-03-29T15:25:30Z</dcterms:created>
  <dcterms:modified xsi:type="dcterms:W3CDTF">2026-05-21T10:50:14Z</dcterms:modified>
</cp:coreProperties>
</file>